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 FBCF Eurostat 2014" sheetId="1" r:id="rId1"/>
    <sheet name="rehaussement proposé 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<sst xmlns="http://schemas.openxmlformats.org/spreadsheetml/2006/main" count="841" uniqueCount="60">
  <si>
    <t>Tableaux des emplois au prix d'achat [naio_10_cp16]</t>
  </si>
  <si>
    <t>Dernière mise à jour</t>
  </si>
  <si>
    <t>Date d'extraction</t>
  </si>
  <si>
    <t>Source des données</t>
  </si>
  <si>
    <t>Eurostat</t>
  </si>
  <si>
    <t>UNIT</t>
  </si>
  <si>
    <t>Millions d'euros</t>
  </si>
  <si>
    <t>STK_FLOW</t>
  </si>
  <si>
    <t>Total</t>
  </si>
  <si>
    <t>TIME</t>
  </si>
  <si>
    <t>2014</t>
  </si>
  <si>
    <t>PROD_NA</t>
  </si>
  <si>
    <t>Produits métalliques, à l'exclusion des machines et équipements</t>
  </si>
  <si>
    <t>GEO/INDUSE</t>
  </si>
  <si>
    <t>Dépense de consommation finale</t>
  </si>
  <si>
    <t>Formation brute de capital fixe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</si>
  <si>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</si>
  <si>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</si>
  <si>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</si>
  <si>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</si>
  <si>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</si>
  <si>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</si>
  <si>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</si>
  <si>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Espagne</t>
  </si>
  <si>
    <t>France</t>
  </si>
  <si>
    <t>Italie</t>
  </si>
  <si>
    <t>Chypre</t>
  </si>
  <si>
    <t>Lettonie</t>
  </si>
  <si>
    <t>Lituanie</t>
  </si>
  <si>
    <t>Luxembourg</t>
  </si>
  <si>
    <t>Hongrie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</si>
  <si>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</si>
  <si>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</si>
  <si>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</si>
  <si>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</si>
  <si>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</si>
  <si>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</si>
  <si>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</si>
  <si>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</si>
  <si>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</si>
  <si>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</si>
  <si>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non disponible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</si>
  <si>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</si>
  <si>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</si>
  <si>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</si>
  <si>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</si>
  <si>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</si>
  <si>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</si>
  <si>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Réparation et installation de machines et d'équipements</t>
  </si>
  <si>
    <t>25/02/2019  09031029</t>
  </si>
  <si>
    <t>27/02/2019  10051037</t>
  </si>
  <si>
    <t>Caractères spécial 0</t>
  </si>
  <si>
    <t>total pays</t>
  </si>
  <si>
    <t>Allemagne</t>
  </si>
  <si>
    <t xml:space="preserve">Allemagne </t>
  </si>
  <si>
    <t>total industrie manufacturiére</t>
  </si>
  <si>
    <t>installation outillag</t>
  </si>
  <si>
    <t>UE</t>
  </si>
  <si>
    <t>c</t>
  </si>
  <si>
    <t>proposition de variation de la FBCF en produits industriels en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</si>
</sst>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"/>
  </numFmts>
  <fonts count="45">
    <font>
      <sz val="11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174" fontId="2" fillId="0" borderId="14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9" fontId="0" fillId="0" borderId="11" xfId="0" applyNumberFormat="1" applyBorder="1" applyAlignment="1">
      <alignment/>
    </xf>
    <xf numFmtId="0" fontId="1" fillId="33" borderId="0" xfId="0" applyNumberFormat="1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6" xfId="0" applyNumberFormat="1" applyFont="1" applyFill="1" applyBorder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0" fontId="2" fillId="34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1275"/>
          <c:w val="0.97575"/>
          <c:h val="0.9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2014'!$G$13:$G$38</c:f>
              <c:strCache/>
            </c:strRef>
          </c:cat>
          <c:val>
            <c:numRef>
              <c:f>'Data FBCF Eurostat 2014'!$H$13:$H$38</c:f>
              <c:numCache/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725"/>
          <c:w val="0.96825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2014'!$G$48:$G$73</c:f>
              <c:strCache/>
            </c:strRef>
          </c:cat>
          <c:val>
            <c:numRef>
              <c:f>'Data FBCF Eurostat 2014'!$H$48:$H$73</c:f>
              <c:numCache/>
            </c:numRef>
          </c:val>
        </c:ser>
        <c:axId val="20395804"/>
        <c:axId val="49344509"/>
      </c:barChart>
      <c:catAx>
        <c:axId val="203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825"/>
          <c:w val="0.96825"/>
          <c:h val="0.9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2014'!$G$83:$G$108</c:f>
              <c:strCache/>
            </c:strRef>
          </c:cat>
          <c:val>
            <c:numRef>
              <c:f>'Data FBCF Eurostat 2014'!$H$83:$H$108</c:f>
              <c:numCache/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1"/>
        <c:lblOffset val="100"/>
        <c:tickLblSkip val="1"/>
        <c:noMultiLvlLbl val="0"/>
      </c:catAx>
      <c:valAx>
        <c:axId val="374822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"/>
          <c:w val="0.96775"/>
          <c:h val="0.9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2014'!$G$118:$G$143</c:f>
              <c:strCache/>
            </c:strRef>
          </c:cat>
          <c:val>
            <c:numRef>
              <c:f>'Data FBCF Eurostat 2014'!$H$118:$H$143</c:f>
              <c:numCache/>
            </c:numRef>
          </c:val>
        </c:ser>
        <c:axId val="1796048"/>
        <c:axId val="16164433"/>
      </c:barChart>
      <c:cat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75"/>
          <c:w val="0.968"/>
          <c:h val="0.96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'Data FBCF Eurostat 2014'!$G$153:$G$178</c:f>
              <c:strCache/>
            </c:strRef>
          </c:cat>
          <c:val>
            <c:numRef>
              <c:f>'Data FBCF Eurostat 2014'!$H$153:$H$178</c:f>
              <c:numCache/>
            </c:numRef>
          </c:val>
        </c:ser>
        <c:axId val="11262170"/>
        <c:axId val="34250667"/>
      </c:barChart>
      <c:catAx>
        <c:axId val="1126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6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5"/>
          <c:w val="0.96875"/>
          <c:h val="0.9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2014'!$G$188:$G$213</c:f>
              <c:strCache/>
            </c:strRef>
          </c:cat>
          <c:val>
            <c:numRef>
              <c:f>'Data FBCF Eurostat 2014'!$H$188:$H$213</c:f>
              <c:numCache/>
            </c:numRef>
          </c:val>
        </c:ser>
        <c:axId val="39820548"/>
        <c:axId val="22840613"/>
      </c:barChart>
      <c:cat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"/>
          <c:w val="0.96925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2014'!$G$223:$G$248</c:f>
              <c:strCache/>
            </c:strRef>
          </c:cat>
          <c:val>
            <c:numRef>
              <c:f>'Data FBCF Eurostat 2014'!$H$223:$H$248</c:f>
              <c:numCache/>
            </c:numRef>
          </c:val>
        </c:ser>
        <c:axId val="4238926"/>
        <c:axId val="38150335"/>
      </c:barChart>
      <c:catAx>
        <c:axId val="423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25"/>
          <c:w val="0.96875"/>
          <c:h val="0.9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'Data FBCF Eurostat 2014'!$G$264:$G$283</c:f>
              <c:strCache/>
            </c:strRef>
          </c:cat>
          <c:val>
            <c:numRef>
              <c:f>'Data FBCF Eurostat 2014'!$H$264:$H$283</c:f>
              <c:numCache/>
            </c:numRef>
          </c:val>
        </c:ser>
        <c:axId val="7808696"/>
        <c:axId val="3169401"/>
      </c:barChart>
      <c:cat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8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75"/>
          <c:w val="0.96925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'Data FBCF Eurostat 2014'!$G$293:$G$318</c:f>
              <c:strCache/>
            </c:strRef>
          </c:cat>
          <c:val>
            <c:numRef>
              <c:f>'Data FBCF Eurostat 2014'!$H$293:$H$318</c:f>
              <c:numCache/>
            </c:numRef>
          </c:val>
        </c:ser>
        <c:axId val="28524610"/>
        <c:axId val="55394899"/>
      </c:barChart>
      <c:catAx>
        <c:axId val="2852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476250</xdr:colOff>
      <xdr:row>8</xdr:row>
      <xdr:rowOff>152400</xdr:rowOff>
    </xdr:from>
    <xdr:to>
      <xdr:col>26</xdr:col>
      <xdr:colOff>447675</xdr:colOff>
      <xdr:row>39</xdr:row>
      <xdr:rowOff>66675</xdr:rowOff>
    </xdr:to>
    <xdr:graphicFrame>
      <xdr:nvGraphicFramePr>
        <xdr:cNvPr id="1" name="Graphique 10"/>
        <xdr:cNvGraphicFramePr/>
      </xdr:nvGraphicFramePr>
      <xdr:xfrm>
        <a:off x="13230225" y="1600200"/>
        <a:ext cx="61436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142875</xdr:colOff>
      <xdr:row>43</xdr:row>
      <xdr:rowOff>76200</xdr:rowOff>
    </xdr:from>
    <xdr:to>
      <xdr:col>27</xdr:col>
      <xdr:colOff>114300</xdr:colOff>
      <xdr:row>73</xdr:row>
      <xdr:rowOff>9525</xdr:rowOff>
    </xdr:to>
    <xdr:graphicFrame>
      <xdr:nvGraphicFramePr>
        <xdr:cNvPr id="2" name="Graphique 11"/>
        <xdr:cNvGraphicFramePr/>
      </xdr:nvGraphicFramePr>
      <xdr:xfrm>
        <a:off x="13582650" y="7858125"/>
        <a:ext cx="61436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77</xdr:row>
      <xdr:rowOff>28575</xdr:rowOff>
    </xdr:from>
    <xdr:to>
      <xdr:col>25</xdr:col>
      <xdr:colOff>247650</xdr:colOff>
      <xdr:row>105</xdr:row>
      <xdr:rowOff>76200</xdr:rowOff>
    </xdr:to>
    <xdr:graphicFrame>
      <xdr:nvGraphicFramePr>
        <xdr:cNvPr id="3" name="Graphique 12"/>
        <xdr:cNvGraphicFramePr/>
      </xdr:nvGraphicFramePr>
      <xdr:xfrm>
        <a:off x="12334875" y="13963650"/>
        <a:ext cx="615315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104</xdr:row>
      <xdr:rowOff>114300</xdr:rowOff>
    </xdr:from>
    <xdr:to>
      <xdr:col>23</xdr:col>
      <xdr:colOff>161925</xdr:colOff>
      <xdr:row>134</xdr:row>
      <xdr:rowOff>123825</xdr:rowOff>
    </xdr:to>
    <xdr:graphicFrame>
      <xdr:nvGraphicFramePr>
        <xdr:cNvPr id="4" name="Graphique 13"/>
        <xdr:cNvGraphicFramePr/>
      </xdr:nvGraphicFramePr>
      <xdr:xfrm>
        <a:off x="10801350" y="18935700"/>
        <a:ext cx="6229350" cy="543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485775</xdr:colOff>
      <xdr:row>134</xdr:row>
      <xdr:rowOff>161925</xdr:rowOff>
    </xdr:from>
    <xdr:to>
      <xdr:col>20</xdr:col>
      <xdr:colOff>457200</xdr:colOff>
      <xdr:row>165</xdr:row>
      <xdr:rowOff>57150</xdr:rowOff>
    </xdr:to>
    <xdr:graphicFrame>
      <xdr:nvGraphicFramePr>
        <xdr:cNvPr id="5" name="Graphique 14"/>
        <xdr:cNvGraphicFramePr/>
      </xdr:nvGraphicFramePr>
      <xdr:xfrm>
        <a:off x="8991600" y="24412575"/>
        <a:ext cx="6276975" cy="550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304800</xdr:colOff>
      <xdr:row>201</xdr:row>
      <xdr:rowOff>19050</xdr:rowOff>
    </xdr:from>
    <xdr:to>
      <xdr:col>19</xdr:col>
      <xdr:colOff>219075</xdr:colOff>
      <xdr:row>230</xdr:row>
      <xdr:rowOff>47625</xdr:rowOff>
    </xdr:to>
    <xdr:graphicFrame>
      <xdr:nvGraphicFramePr>
        <xdr:cNvPr id="6" name="Graphique 15"/>
        <xdr:cNvGraphicFramePr/>
      </xdr:nvGraphicFramePr>
      <xdr:xfrm>
        <a:off x="8058150" y="36395025"/>
        <a:ext cx="6286500" cy="527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180975</xdr:colOff>
      <xdr:row>233</xdr:row>
      <xdr:rowOff>114300</xdr:rowOff>
    </xdr:from>
    <xdr:to>
      <xdr:col>20</xdr:col>
      <xdr:colOff>209550</xdr:colOff>
      <xdr:row>264</xdr:row>
      <xdr:rowOff>9525</xdr:rowOff>
    </xdr:to>
    <xdr:graphicFrame>
      <xdr:nvGraphicFramePr>
        <xdr:cNvPr id="7" name="Graphique 16"/>
        <xdr:cNvGraphicFramePr/>
      </xdr:nvGraphicFramePr>
      <xdr:xfrm>
        <a:off x="8686800" y="42281475"/>
        <a:ext cx="6334125" cy="549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142875</xdr:colOff>
      <xdr:row>256</xdr:row>
      <xdr:rowOff>161925</xdr:rowOff>
    </xdr:from>
    <xdr:to>
      <xdr:col>23</xdr:col>
      <xdr:colOff>266700</xdr:colOff>
      <xdr:row>284</xdr:row>
      <xdr:rowOff>161925</xdr:rowOff>
    </xdr:to>
    <xdr:graphicFrame>
      <xdr:nvGraphicFramePr>
        <xdr:cNvPr id="8" name="Graphique 17"/>
        <xdr:cNvGraphicFramePr/>
      </xdr:nvGraphicFramePr>
      <xdr:xfrm>
        <a:off x="10839450" y="46482000"/>
        <a:ext cx="6296025" cy="5067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400050</xdr:colOff>
      <xdr:row>301</xdr:row>
      <xdr:rowOff>28575</xdr:rowOff>
    </xdr:from>
    <xdr:to>
      <xdr:col>22</xdr:col>
      <xdr:colOff>561975</xdr:colOff>
      <xdr:row>330</xdr:row>
      <xdr:rowOff>28575</xdr:rowOff>
    </xdr:to>
    <xdr:graphicFrame>
      <xdr:nvGraphicFramePr>
        <xdr:cNvPr id="9" name="Graphique 18"/>
        <xdr:cNvGraphicFramePr/>
      </xdr:nvGraphicFramePr>
      <xdr:xfrm>
        <a:off x="10410825" y="54492525"/>
        <a:ext cx="6334125" cy="524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I1\tei_achat_20190617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I recalculé"/>
      <sheetName val="TEI reclaculé (2)"/>
      <sheetName val="TEI estimé manuellement calé"/>
      <sheetName val="graphique1"/>
      <sheetName val="graphique2"/>
      <sheetName val="TEI nomenclature"/>
      <sheetName val="Feuil1"/>
    </sheetNames>
    <sheetDataSet>
      <sheetData sheetId="3">
        <row r="25">
          <cell r="BX25">
            <v>-1.4854573362591381</v>
          </cell>
        </row>
        <row r="26">
          <cell r="BX26">
            <v>1.4907639227303733</v>
          </cell>
        </row>
        <row r="29">
          <cell r="BX29">
            <v>-0.004181376017577065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zoomScalePageLayoutView="0" workbookViewId="0" topLeftCell="A111">
      <selection activeCell="J118" sqref="J118"/>
    </sheetView>
  </sheetViews>
  <sheetFormatPr defaultColWidth="9.00390625" defaultRowHeight="14.25"/>
  <cols>
    <col min="1" max="1" width="15.25390625" style="0" customWidth="1"/>
    <col min="2" max="2" width="11.375" style="0" bestFit="1" customWidth="1"/>
    <col min="3" max="6" width="9.00390625" style="0" customWidth="1"/>
    <col min="7" max="8" width="9.875" style="0" bestFit="1" customWidth="1"/>
    <col min="9" max="9" width="10.375" style="0" customWidth="1"/>
    <col min="10" max="10" width="9.00390625" style="0" customWidth="1"/>
    <col min="11" max="13" width="9.875" style="0" bestFit="1" customWidth="1"/>
  </cols>
  <sheetData>
    <row r="1" ht="14.25">
      <c r="A1" s="1" t="s">
        <v>0</v>
      </c>
    </row>
    <row r="3" spans="1:2" ht="14.25">
      <c r="A3" s="1" t="s">
        <v>1</v>
      </c>
      <c r="B3" s="2" t="s">
        <v>49</v>
      </c>
    </row>
    <row r="4" spans="1:2" ht="14.25">
      <c r="A4" s="1" t="s">
        <v>2</v>
      </c>
      <c r="B4" s="2" t="s">
        <v>50</v>
      </c>
    </row>
    <row r="5" spans="1:10" ht="14.25">
      <c r="A5" s="1" t="s">
        <v>3</v>
      </c>
      <c r="B5" s="1" t="s">
        <v>4</v>
      </c>
      <c r="J5" t="s">
        <v>56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2" t="s">
        <v>12</v>
      </c>
    </row>
    <row r="12" spans="1:4" ht="14.25">
      <c r="A12" s="3" t="s">
        <v>13</v>
      </c>
      <c r="B12" s="3" t="s">
        <v>8</v>
      </c>
      <c r="C12" s="3" t="s">
        <v>14</v>
      </c>
      <c r="D12" s="3" t="s">
        <v>15</v>
      </c>
    </row>
    <row r="13" spans="1:8" ht="14.25">
      <c r="A13" s="3" t="s">
        <v>16</v>
      </c>
      <c r="B13" s="4">
        <v>7780.4</v>
      </c>
      <c r="C13" s="4">
        <v>706.8</v>
      </c>
      <c r="D13" s="5">
        <v>3160.73</v>
      </c>
      <c r="E13" s="3" t="s">
        <v>16</v>
      </c>
      <c r="F13">
        <f aca="true" t="shared" si="0" ref="F13:F19">D13/(B13+C13+D13)</f>
        <v>0.27135551123676055</v>
      </c>
      <c r="G13" s="10" t="s">
        <v>35</v>
      </c>
      <c r="H13" s="10">
        <v>0.01630141734709598</v>
      </c>
    </row>
    <row r="14" spans="1:8" ht="14.25">
      <c r="A14" s="3" t="s">
        <v>17</v>
      </c>
      <c r="B14" s="5">
        <v>1470.76</v>
      </c>
      <c r="C14" s="5">
        <v>159.76</v>
      </c>
      <c r="D14" s="5">
        <v>245.01</v>
      </c>
      <c r="E14" s="3" t="s">
        <v>17</v>
      </c>
      <c r="F14">
        <f t="shared" si="0"/>
        <v>0.13063507381913378</v>
      </c>
      <c r="G14" s="10" t="s">
        <v>27</v>
      </c>
      <c r="H14" s="10">
        <v>0.028417658669347427</v>
      </c>
    </row>
    <row r="15" spans="1:8" ht="14.25">
      <c r="A15" s="3" t="s">
        <v>18</v>
      </c>
      <c r="B15" s="5">
        <v>9755.12</v>
      </c>
      <c r="C15" s="5">
        <v>384.22</v>
      </c>
      <c r="D15" s="5">
        <v>495.86</v>
      </c>
      <c r="E15" s="3" t="s">
        <v>18</v>
      </c>
      <c r="F15">
        <f t="shared" si="0"/>
        <v>0.0466244170302392</v>
      </c>
      <c r="G15" s="11" t="s">
        <v>19</v>
      </c>
      <c r="H15" s="10">
        <v>0.0293502172457105</v>
      </c>
    </row>
    <row r="16" spans="1:8" ht="14.25">
      <c r="A16" s="3" t="s">
        <v>19</v>
      </c>
      <c r="B16" s="5">
        <v>7539.02</v>
      </c>
      <c r="C16" s="5">
        <v>606.11</v>
      </c>
      <c r="D16" s="5">
        <v>246.29</v>
      </c>
      <c r="E16" s="3" t="s">
        <v>19</v>
      </c>
      <c r="F16">
        <f t="shared" si="0"/>
        <v>0.0293502172457105</v>
      </c>
      <c r="G16" s="10" t="s">
        <v>37</v>
      </c>
      <c r="H16" s="10">
        <v>0.031093088034511315</v>
      </c>
    </row>
    <row r="17" spans="1:8" ht="14.25">
      <c r="A17" s="3" t="s">
        <v>20</v>
      </c>
      <c r="B17" s="6">
        <v>97110</v>
      </c>
      <c r="C17" s="6">
        <v>9059</v>
      </c>
      <c r="D17" s="6">
        <v>19265</v>
      </c>
      <c r="E17" s="3" t="s">
        <v>20</v>
      </c>
      <c r="F17">
        <f t="shared" si="0"/>
        <v>0.15358674681505813</v>
      </c>
      <c r="G17" s="10" t="s">
        <v>18</v>
      </c>
      <c r="H17" s="10">
        <v>0.0466244170302392</v>
      </c>
    </row>
    <row r="18" spans="1:8" ht="14.25">
      <c r="A18" s="3" t="s">
        <v>21</v>
      </c>
      <c r="B18" s="5">
        <v>929.62</v>
      </c>
      <c r="C18" s="5">
        <v>32.22</v>
      </c>
      <c r="D18" s="5">
        <v>114.31</v>
      </c>
      <c r="E18" s="3" t="s">
        <v>21</v>
      </c>
      <c r="F18">
        <f t="shared" si="0"/>
        <v>0.10622125168424476</v>
      </c>
      <c r="G18" s="10" t="s">
        <v>36</v>
      </c>
      <c r="H18" s="10">
        <v>0.05142892048604912</v>
      </c>
    </row>
    <row r="19" spans="1:14" ht="14.25">
      <c r="A19" s="3" t="s">
        <v>22</v>
      </c>
      <c r="B19" s="5">
        <v>1604.21</v>
      </c>
      <c r="C19" s="5">
        <v>316.54</v>
      </c>
      <c r="D19" s="5">
        <v>167.56</v>
      </c>
      <c r="E19" s="3" t="s">
        <v>22</v>
      </c>
      <c r="F19">
        <f t="shared" si="0"/>
        <v>0.08023712954494304</v>
      </c>
      <c r="G19" s="10" t="s">
        <v>38</v>
      </c>
      <c r="H19" s="10">
        <v>0.06280228736338615</v>
      </c>
      <c r="N19">
        <f>N21/F38</f>
        <v>0.6766275718785265</v>
      </c>
    </row>
    <row r="20" spans="1:8" ht="14.25">
      <c r="A20" s="3" t="s">
        <v>23</v>
      </c>
      <c r="B20" s="4">
        <v>23214.6</v>
      </c>
      <c r="C20" s="4">
        <v>1386.1</v>
      </c>
      <c r="D20" s="4">
        <v>3589.7</v>
      </c>
      <c r="E20" s="3" t="s">
        <v>23</v>
      </c>
      <c r="F20">
        <f aca="true" t="shared" si="1" ref="F20:F38">D20/(B20+C20+D20)</f>
        <v>0.1273376752369601</v>
      </c>
      <c r="G20" s="10" t="s">
        <v>29</v>
      </c>
      <c r="H20" s="10">
        <v>0.07714922048997773</v>
      </c>
    </row>
    <row r="21" spans="1:15" ht="14.25">
      <c r="A21" s="3" t="s">
        <v>24</v>
      </c>
      <c r="B21" s="5">
        <v>54146.94</v>
      </c>
      <c r="C21" s="6">
        <v>4704</v>
      </c>
      <c r="D21" s="6">
        <v>5335</v>
      </c>
      <c r="E21" s="3" t="s">
        <v>24</v>
      </c>
      <c r="F21">
        <f t="shared" si="1"/>
        <v>0.08311789155070409</v>
      </c>
      <c r="G21" s="17" t="s">
        <v>22</v>
      </c>
      <c r="H21" s="10">
        <v>0.08023712954494304</v>
      </c>
      <c r="J21">
        <f>N21/F38</f>
        <v>0.6766275718785265</v>
      </c>
      <c r="K21" s="9">
        <f>B21-'rehaussement proposé 2017'!C3*1000</f>
        <v>54141.63341352877</v>
      </c>
      <c r="L21" s="9">
        <f>C21</f>
        <v>4704</v>
      </c>
      <c r="M21" s="9">
        <f>D21+'rehaussement proposé 2017'!C3*1000</f>
        <v>5340.306586471235</v>
      </c>
      <c r="N21">
        <f>M21/(K21+L21+M21)</f>
        <v>0.08320056676697786</v>
      </c>
      <c r="O21">
        <f>('[1]TEI estimé manuellement calé'!$BX$25+'[1]TEI estimé manuellement calé'!$BX$26)*1000</f>
        <v>5.306586471235164</v>
      </c>
    </row>
    <row r="22" spans="1:8" ht="14.25">
      <c r="A22" s="3" t="s">
        <v>25</v>
      </c>
      <c r="B22" s="5">
        <v>67875.52</v>
      </c>
      <c r="C22" s="5">
        <v>4284.15</v>
      </c>
      <c r="D22" s="5">
        <v>7279.99</v>
      </c>
      <c r="E22" s="3" t="s">
        <v>25</v>
      </c>
      <c r="F22">
        <f t="shared" si="1"/>
        <v>0.09164175677489052</v>
      </c>
      <c r="G22" s="10" t="s">
        <v>24</v>
      </c>
      <c r="H22" s="10">
        <v>0.08311789155070409</v>
      </c>
    </row>
    <row r="23" spans="1:8" ht="14.25">
      <c r="A23" s="3" t="s">
        <v>26</v>
      </c>
      <c r="B23" s="4">
        <v>221.3</v>
      </c>
      <c r="C23" s="5">
        <v>130.52</v>
      </c>
      <c r="D23" s="5">
        <v>67.38</v>
      </c>
      <c r="E23" s="3" t="s">
        <v>26</v>
      </c>
      <c r="F23">
        <f t="shared" si="1"/>
        <v>0.16073473282442746</v>
      </c>
      <c r="G23" s="10" t="s">
        <v>30</v>
      </c>
      <c r="H23" s="10">
        <v>0.08710859392393369</v>
      </c>
    </row>
    <row r="24" spans="1:8" ht="14.25">
      <c r="A24" s="3" t="s">
        <v>27</v>
      </c>
      <c r="B24" s="5">
        <v>741.88</v>
      </c>
      <c r="C24" s="5">
        <v>50.63</v>
      </c>
      <c r="D24" s="5">
        <v>23.18</v>
      </c>
      <c r="E24" s="3" t="s">
        <v>27</v>
      </c>
      <c r="F24">
        <f t="shared" si="1"/>
        <v>0.028417658669347427</v>
      </c>
      <c r="G24" s="10" t="s">
        <v>31</v>
      </c>
      <c r="H24" s="10">
        <v>0.08871234690499835</v>
      </c>
    </row>
    <row r="25" spans="1:8" ht="14.25">
      <c r="A25" s="3" t="s">
        <v>28</v>
      </c>
      <c r="B25" s="5">
        <v>766.69</v>
      </c>
      <c r="C25" s="5">
        <v>235.68</v>
      </c>
      <c r="D25" s="5">
        <v>138.31</v>
      </c>
      <c r="E25" s="3" t="s">
        <v>28</v>
      </c>
      <c r="F25">
        <f t="shared" si="1"/>
        <v>0.12125223550864396</v>
      </c>
      <c r="G25" s="10" t="s">
        <v>34</v>
      </c>
      <c r="H25" s="10">
        <v>0.08898496345149648</v>
      </c>
    </row>
    <row r="26" spans="1:8" ht="14.25">
      <c r="A26" s="3" t="s">
        <v>29</v>
      </c>
      <c r="B26" s="5">
        <v>791.52</v>
      </c>
      <c r="C26" s="4">
        <v>37.2</v>
      </c>
      <c r="D26" s="5">
        <v>69.28</v>
      </c>
      <c r="E26" s="3" t="s">
        <v>29</v>
      </c>
      <c r="F26">
        <f t="shared" si="1"/>
        <v>0.07714922048997773</v>
      </c>
      <c r="G26" s="10" t="s">
        <v>25</v>
      </c>
      <c r="H26" s="10">
        <v>0.09164175677489052</v>
      </c>
    </row>
    <row r="27" spans="1:8" ht="14.25">
      <c r="A27" s="3" t="s">
        <v>30</v>
      </c>
      <c r="B27" s="4">
        <v>4183.2</v>
      </c>
      <c r="C27" s="5">
        <v>204.22</v>
      </c>
      <c r="D27" s="5">
        <v>418.65</v>
      </c>
      <c r="E27" s="3" t="s">
        <v>30</v>
      </c>
      <c r="F27">
        <f t="shared" si="1"/>
        <v>0.08710859392393369</v>
      </c>
      <c r="G27" s="18" t="s">
        <v>32</v>
      </c>
      <c r="H27" s="10">
        <v>0.0929525490045648</v>
      </c>
    </row>
    <row r="28" spans="1:8" ht="14.25">
      <c r="A28" s="3" t="s">
        <v>31</v>
      </c>
      <c r="B28" s="6">
        <v>17897</v>
      </c>
      <c r="C28" s="6">
        <v>1374</v>
      </c>
      <c r="D28" s="6">
        <v>1876</v>
      </c>
      <c r="E28" s="3" t="s">
        <v>31</v>
      </c>
      <c r="F28">
        <f t="shared" si="1"/>
        <v>0.08871234690499835</v>
      </c>
      <c r="G28" s="10" t="s">
        <v>21</v>
      </c>
      <c r="H28" s="10">
        <v>0.10622125168424476</v>
      </c>
    </row>
    <row r="29" spans="1:8" ht="14.25">
      <c r="A29" s="3" t="s">
        <v>32</v>
      </c>
      <c r="B29" s="5">
        <v>10903.24</v>
      </c>
      <c r="C29" s="5">
        <v>919.67</v>
      </c>
      <c r="D29" s="5">
        <v>1211.59</v>
      </c>
      <c r="E29" s="3" t="s">
        <v>32</v>
      </c>
      <c r="F29">
        <f t="shared" si="1"/>
        <v>0.0929525490045648</v>
      </c>
      <c r="G29" s="10" t="s">
        <v>28</v>
      </c>
      <c r="H29" s="10">
        <v>0.12125223550864396</v>
      </c>
    </row>
    <row r="30" spans="1:8" ht="14.25">
      <c r="A30" s="3" t="s">
        <v>33</v>
      </c>
      <c r="B30" s="5">
        <v>18263.08</v>
      </c>
      <c r="C30" s="5">
        <v>629.42</v>
      </c>
      <c r="D30" s="5">
        <v>4019.82</v>
      </c>
      <c r="E30" s="3" t="s">
        <v>33</v>
      </c>
      <c r="F30">
        <f t="shared" si="1"/>
        <v>0.175443604139607</v>
      </c>
      <c r="G30" s="10" t="s">
        <v>57</v>
      </c>
      <c r="H30" s="10">
        <v>0.12296360690119006</v>
      </c>
    </row>
    <row r="31" spans="1:8" ht="14.25">
      <c r="A31" s="3" t="s">
        <v>34</v>
      </c>
      <c r="B31" s="5">
        <v>3928.46</v>
      </c>
      <c r="C31" s="5">
        <v>330.18</v>
      </c>
      <c r="D31" s="5">
        <v>415.97</v>
      </c>
      <c r="E31" s="3" t="s">
        <v>34</v>
      </c>
      <c r="F31">
        <f t="shared" si="1"/>
        <v>0.08898496345149648</v>
      </c>
      <c r="G31" s="10" t="s">
        <v>23</v>
      </c>
      <c r="H31" s="10">
        <v>0.1273376752369601</v>
      </c>
    </row>
    <row r="32" spans="1:8" ht="14.25">
      <c r="A32" s="3" t="s">
        <v>35</v>
      </c>
      <c r="B32" s="5">
        <v>5465.99</v>
      </c>
      <c r="C32" s="5">
        <v>663.79</v>
      </c>
      <c r="D32" s="5">
        <v>101.58</v>
      </c>
      <c r="E32" s="3" t="s">
        <v>35</v>
      </c>
      <c r="F32">
        <f t="shared" si="1"/>
        <v>0.01630141734709598</v>
      </c>
      <c r="G32" s="10" t="s">
        <v>17</v>
      </c>
      <c r="H32" s="10">
        <v>0.13063507381913378</v>
      </c>
    </row>
    <row r="33" spans="1:8" ht="14.25">
      <c r="A33" s="3" t="s">
        <v>36</v>
      </c>
      <c r="B33" s="5">
        <v>1928.22</v>
      </c>
      <c r="C33" s="5">
        <v>90.51</v>
      </c>
      <c r="D33" s="5">
        <v>109.45</v>
      </c>
      <c r="E33" s="3" t="s">
        <v>36</v>
      </c>
      <c r="F33">
        <f t="shared" si="1"/>
        <v>0.05142892048604912</v>
      </c>
      <c r="G33" s="19" t="s">
        <v>53</v>
      </c>
      <c r="H33" s="10">
        <v>0.15358674681505813</v>
      </c>
    </row>
    <row r="34" spans="1:8" ht="14.25">
      <c r="A34" s="3" t="s">
        <v>37</v>
      </c>
      <c r="B34" s="5">
        <v>6662.03</v>
      </c>
      <c r="C34" s="5">
        <v>228.71</v>
      </c>
      <c r="D34" s="5">
        <v>221.13</v>
      </c>
      <c r="E34" s="3" t="s">
        <v>37</v>
      </c>
      <c r="F34">
        <f t="shared" si="1"/>
        <v>0.031093088034511315</v>
      </c>
      <c r="G34" s="10" t="s">
        <v>40</v>
      </c>
      <c r="H34" s="10">
        <v>0.15735554409366725</v>
      </c>
    </row>
    <row r="35" spans="1:8" ht="14.25">
      <c r="A35" s="3" t="s">
        <v>38</v>
      </c>
      <c r="B35" s="5">
        <v>6534.22</v>
      </c>
      <c r="C35" s="5">
        <v>480.33</v>
      </c>
      <c r="D35" s="5">
        <v>470.05</v>
      </c>
      <c r="E35" s="3" t="s">
        <v>38</v>
      </c>
      <c r="F35">
        <f t="shared" si="1"/>
        <v>0.06280228736338615</v>
      </c>
      <c r="G35" s="10" t="s">
        <v>26</v>
      </c>
      <c r="H35" s="10">
        <v>0.16073473282442746</v>
      </c>
    </row>
    <row r="36" spans="1:8" ht="14.25">
      <c r="A36" s="3" t="s">
        <v>39</v>
      </c>
      <c r="B36" s="5">
        <v>10198.93</v>
      </c>
      <c r="C36" s="5">
        <v>901.25</v>
      </c>
      <c r="D36" s="5">
        <v>3025.44</v>
      </c>
      <c r="E36" s="3" t="s">
        <v>39</v>
      </c>
      <c r="F36">
        <f t="shared" si="1"/>
        <v>0.21418104125695012</v>
      </c>
      <c r="G36" s="10" t="s">
        <v>33</v>
      </c>
      <c r="H36" s="10">
        <v>0.175443604139607</v>
      </c>
    </row>
    <row r="37" spans="1:8" ht="14.25">
      <c r="A37" s="3" t="s">
        <v>40</v>
      </c>
      <c r="B37" s="5">
        <v>43517.09</v>
      </c>
      <c r="C37" s="5">
        <v>6066.09</v>
      </c>
      <c r="D37" s="5">
        <v>9259.17</v>
      </c>
      <c r="E37" s="3" t="s">
        <v>40</v>
      </c>
      <c r="F37">
        <f t="shared" si="1"/>
        <v>0.15735554409366725</v>
      </c>
      <c r="G37" s="10" t="s">
        <v>39</v>
      </c>
      <c r="H37" s="10">
        <v>0.21418104125695012</v>
      </c>
    </row>
    <row r="38" spans="1:8" ht="14.25">
      <c r="A38" s="8" t="s">
        <v>57</v>
      </c>
      <c r="B38" s="9">
        <f>SUM(B13:B37)</f>
        <v>403429.04000000004</v>
      </c>
      <c r="C38" s="9">
        <f>SUM(C13:C37)</f>
        <v>33981.100000000006</v>
      </c>
      <c r="D38" s="9">
        <f>SUM(D13:D37)</f>
        <v>61326.45</v>
      </c>
      <c r="E38" s="8" t="s">
        <v>57</v>
      </c>
      <c r="F38">
        <f t="shared" si="1"/>
        <v>0.12296360690119006</v>
      </c>
      <c r="G38" s="10" t="s">
        <v>16</v>
      </c>
      <c r="H38" s="10">
        <v>0.27135551123676055</v>
      </c>
    </row>
    <row r="39" ht="14.25">
      <c r="A39" s="1" t="s">
        <v>51</v>
      </c>
    </row>
    <row r="40" spans="1:2" ht="14.25">
      <c r="A40" s="1">
        <v>0</v>
      </c>
      <c r="B40" s="1" t="s">
        <v>41</v>
      </c>
    </row>
    <row r="42" spans="1:2" ht="14.25">
      <c r="A42" s="1" t="s">
        <v>5</v>
      </c>
      <c r="B42" s="1" t="s">
        <v>6</v>
      </c>
    </row>
    <row r="43" spans="1:2" ht="14.25">
      <c r="A43" s="1" t="s">
        <v>7</v>
      </c>
      <c r="B43" s="1" t="s">
        <v>8</v>
      </c>
    </row>
    <row r="44" spans="1:2" ht="14.25">
      <c r="A44" s="1" t="s">
        <v>9</v>
      </c>
      <c r="B44" s="1" t="s">
        <v>10</v>
      </c>
    </row>
    <row r="45" spans="1:2" ht="14.25">
      <c r="A45" s="1" t="s">
        <v>11</v>
      </c>
      <c r="B45" s="1" t="s">
        <v>42</v>
      </c>
    </row>
    <row r="47" spans="1:4" ht="14.25">
      <c r="A47" s="3" t="s">
        <v>13</v>
      </c>
      <c r="B47" s="3" t="s">
        <v>8</v>
      </c>
      <c r="C47" s="3" t="s">
        <v>14</v>
      </c>
      <c r="D47" s="3" t="s">
        <v>15</v>
      </c>
    </row>
    <row r="48" spans="1:8" ht="14.25">
      <c r="A48" s="3" t="s">
        <v>16</v>
      </c>
      <c r="B48" s="5">
        <v>4389.69</v>
      </c>
      <c r="C48" s="5">
        <v>2299.27</v>
      </c>
      <c r="D48" s="5">
        <v>6841.29</v>
      </c>
      <c r="E48" s="3" t="s">
        <v>16</v>
      </c>
      <c r="F48">
        <f aca="true" t="shared" si="2" ref="F48:F54">D48/(B48+C48+D48)</f>
        <v>0.5056292381885036</v>
      </c>
      <c r="G48" s="10" t="s">
        <v>37</v>
      </c>
      <c r="H48" s="10">
        <v>0.1309349073471434</v>
      </c>
    </row>
    <row r="49" spans="1:8" ht="14.25">
      <c r="A49" s="3" t="s">
        <v>17</v>
      </c>
      <c r="B49" s="5">
        <v>553.87</v>
      </c>
      <c r="C49" s="5">
        <v>618.35</v>
      </c>
      <c r="D49" s="5">
        <v>453.95</v>
      </c>
      <c r="E49" s="3" t="s">
        <v>17</v>
      </c>
      <c r="F49">
        <f t="shared" si="2"/>
        <v>0.279152856097456</v>
      </c>
      <c r="G49" s="10" t="s">
        <v>30</v>
      </c>
      <c r="H49" s="10">
        <v>0.15699825129513775</v>
      </c>
    </row>
    <row r="50" spans="1:8" ht="14.25">
      <c r="A50" s="3" t="s">
        <v>18</v>
      </c>
      <c r="B50" s="5">
        <v>8489.11</v>
      </c>
      <c r="C50" s="5">
        <v>1312.17</v>
      </c>
      <c r="D50" s="5">
        <v>3650.38</v>
      </c>
      <c r="E50" s="3" t="s">
        <v>18</v>
      </c>
      <c r="F50">
        <f t="shared" si="2"/>
        <v>0.2713702249387808</v>
      </c>
      <c r="G50" s="10" t="s">
        <v>24</v>
      </c>
      <c r="H50" s="10">
        <v>0.17356909643810836</v>
      </c>
    </row>
    <row r="51" spans="1:8" ht="14.25">
      <c r="A51" s="3" t="s">
        <v>19</v>
      </c>
      <c r="B51" s="5">
        <v>2898.66</v>
      </c>
      <c r="C51" s="5">
        <v>2504.54</v>
      </c>
      <c r="D51" s="5">
        <v>2972.77</v>
      </c>
      <c r="E51" s="3" t="s">
        <v>19</v>
      </c>
      <c r="F51">
        <f t="shared" si="2"/>
        <v>0.3549165051928314</v>
      </c>
      <c r="G51" s="10" t="s">
        <v>21</v>
      </c>
      <c r="H51" s="10">
        <v>0.18009470853201776</v>
      </c>
    </row>
    <row r="52" spans="1:8" ht="14.25">
      <c r="A52" s="3" t="s">
        <v>20</v>
      </c>
      <c r="B52" s="6">
        <v>47681</v>
      </c>
      <c r="C52" s="6">
        <v>32341</v>
      </c>
      <c r="D52" s="6">
        <v>27595</v>
      </c>
      <c r="E52" s="3" t="s">
        <v>20</v>
      </c>
      <c r="F52">
        <f t="shared" si="2"/>
        <v>0.25641859557504854</v>
      </c>
      <c r="G52" s="10" t="s">
        <v>38</v>
      </c>
      <c r="H52" s="10">
        <v>0.18114048182882822</v>
      </c>
    </row>
    <row r="53" spans="1:8" ht="14.25">
      <c r="A53" s="3" t="s">
        <v>21</v>
      </c>
      <c r="B53" s="5">
        <v>1307.31</v>
      </c>
      <c r="C53" s="5">
        <v>183.45</v>
      </c>
      <c r="D53" s="5">
        <v>327.45</v>
      </c>
      <c r="E53" s="3" t="s">
        <v>21</v>
      </c>
      <c r="F53">
        <f t="shared" si="2"/>
        <v>0.18009470853201776</v>
      </c>
      <c r="G53" s="10" t="s">
        <v>40</v>
      </c>
      <c r="H53" s="10">
        <v>0.18644684775853984</v>
      </c>
    </row>
    <row r="54" spans="1:14" ht="14.25">
      <c r="A54" s="3" t="s">
        <v>22</v>
      </c>
      <c r="B54" s="5">
        <v>4814.59</v>
      </c>
      <c r="C54" s="5">
        <v>787.23</v>
      </c>
      <c r="D54" s="4">
        <v>2188.7</v>
      </c>
      <c r="E54" s="3" t="s">
        <v>22</v>
      </c>
      <c r="F54">
        <f t="shared" si="2"/>
        <v>0.28094401914121264</v>
      </c>
      <c r="G54" s="10" t="s">
        <v>31</v>
      </c>
      <c r="H54" s="10">
        <v>0.20181020109564804</v>
      </c>
      <c r="N54">
        <f>N56/F73</f>
        <v>0.772164084862794</v>
      </c>
    </row>
    <row r="55" spans="1:8" ht="14.25">
      <c r="A55" s="3" t="s">
        <v>23</v>
      </c>
      <c r="B55" s="4">
        <v>10347.8</v>
      </c>
      <c r="C55" s="4">
        <v>5164.8</v>
      </c>
      <c r="D55" s="4">
        <v>11803.8</v>
      </c>
      <c r="E55" s="3" t="s">
        <v>23</v>
      </c>
      <c r="F55">
        <f aca="true" t="shared" si="3" ref="F55:F73">D55/(B55+C55+D55)</f>
        <v>0.43211404138173404</v>
      </c>
      <c r="G55" s="11" t="s">
        <v>33</v>
      </c>
      <c r="H55" s="10">
        <v>0.24319330970053302</v>
      </c>
    </row>
    <row r="56" spans="1:15" ht="14.25">
      <c r="A56" s="3" t="s">
        <v>24</v>
      </c>
      <c r="B56" s="5">
        <v>28982.16</v>
      </c>
      <c r="C56" s="6">
        <v>18827</v>
      </c>
      <c r="D56" s="6">
        <v>10041</v>
      </c>
      <c r="E56" s="3" t="s">
        <v>24</v>
      </c>
      <c r="F56">
        <f t="shared" si="3"/>
        <v>0.17356909643810836</v>
      </c>
      <c r="G56" s="10" t="s">
        <v>36</v>
      </c>
      <c r="H56" s="10">
        <v>0.24949995237641676</v>
      </c>
      <c r="J56">
        <f>N56/F73</f>
        <v>0.772164084862794</v>
      </c>
      <c r="K56" s="9">
        <f>B56-'rehaussement proposé 2017'!C4*1000</f>
        <v>27482.16</v>
      </c>
      <c r="L56" s="9">
        <f>C56</f>
        <v>18827</v>
      </c>
      <c r="M56" s="9">
        <f>D56+'rehaussement proposé 2017'!C4*1000</f>
        <v>11541</v>
      </c>
      <c r="N56">
        <f>M56/(K56+L56+M56)</f>
        <v>0.19949815177693545</v>
      </c>
      <c r="O56">
        <v>1500</v>
      </c>
    </row>
    <row r="57" spans="1:8" ht="14.25">
      <c r="A57" s="3" t="s">
        <v>25</v>
      </c>
      <c r="B57" s="5">
        <v>18553.19</v>
      </c>
      <c r="C57" s="5">
        <v>15784.43</v>
      </c>
      <c r="D57" s="5">
        <v>13830.63</v>
      </c>
      <c r="E57" s="3" t="s">
        <v>25</v>
      </c>
      <c r="F57">
        <f t="shared" si="3"/>
        <v>0.2871316686821714</v>
      </c>
      <c r="G57" s="10" t="s">
        <v>53</v>
      </c>
      <c r="H57" s="10">
        <v>0.25641859557504854</v>
      </c>
    </row>
    <row r="58" spans="1:8" ht="14.25">
      <c r="A58" s="3" t="s">
        <v>26</v>
      </c>
      <c r="B58" s="5">
        <v>49.59</v>
      </c>
      <c r="C58" s="5">
        <v>111.82</v>
      </c>
      <c r="D58" s="5">
        <v>155.54</v>
      </c>
      <c r="E58" s="3" t="s">
        <v>26</v>
      </c>
      <c r="F58">
        <f t="shared" si="3"/>
        <v>0.4907398643319135</v>
      </c>
      <c r="G58" t="s">
        <v>57</v>
      </c>
      <c r="H58" s="10">
        <v>0.2583623813743996</v>
      </c>
    </row>
    <row r="59" spans="1:8" ht="14.25">
      <c r="A59" s="3" t="s">
        <v>27</v>
      </c>
      <c r="B59" s="4">
        <v>148.5</v>
      </c>
      <c r="C59" s="5">
        <v>152.35</v>
      </c>
      <c r="D59" s="5">
        <v>407.69</v>
      </c>
      <c r="E59" s="3" t="s">
        <v>27</v>
      </c>
      <c r="F59">
        <f t="shared" si="3"/>
        <v>0.5753944731419539</v>
      </c>
      <c r="G59" s="10" t="s">
        <v>18</v>
      </c>
      <c r="H59" s="10">
        <v>0.2713702249387808</v>
      </c>
    </row>
    <row r="60" spans="1:8" ht="14.25">
      <c r="A60" s="3" t="s">
        <v>28</v>
      </c>
      <c r="B60" s="5">
        <v>245.63</v>
      </c>
      <c r="C60" s="5">
        <v>428.36</v>
      </c>
      <c r="D60" s="5">
        <v>498.16</v>
      </c>
      <c r="E60" s="3" t="s">
        <v>28</v>
      </c>
      <c r="F60">
        <f t="shared" si="3"/>
        <v>0.42499680075075713</v>
      </c>
      <c r="G60" s="10" t="s">
        <v>17</v>
      </c>
      <c r="H60" s="10">
        <v>0.279152856097456</v>
      </c>
    </row>
    <row r="61" spans="1:8" ht="14.25">
      <c r="A61" s="3" t="s">
        <v>29</v>
      </c>
      <c r="B61" s="4">
        <v>232.5</v>
      </c>
      <c r="C61" s="5">
        <v>176.04</v>
      </c>
      <c r="D61" s="5">
        <v>614.25</v>
      </c>
      <c r="E61" s="3" t="s">
        <v>29</v>
      </c>
      <c r="F61">
        <f t="shared" si="3"/>
        <v>0.6005631654591852</v>
      </c>
      <c r="G61" s="10" t="s">
        <v>22</v>
      </c>
      <c r="H61" s="10">
        <v>0.28094401914121264</v>
      </c>
    </row>
    <row r="62" spans="1:8" ht="14.25">
      <c r="A62" s="3" t="s">
        <v>30</v>
      </c>
      <c r="B62" s="5">
        <v>7614.42</v>
      </c>
      <c r="C62" s="5">
        <v>614.55</v>
      </c>
      <c r="D62" s="5">
        <v>1532.54</v>
      </c>
      <c r="E62" s="3" t="s">
        <v>30</v>
      </c>
      <c r="F62">
        <f t="shared" si="3"/>
        <v>0.15699825129513775</v>
      </c>
      <c r="G62" s="10" t="s">
        <v>25</v>
      </c>
      <c r="H62" s="10">
        <v>0.2871316686821714</v>
      </c>
    </row>
    <row r="63" spans="1:8" ht="14.25">
      <c r="A63" s="3" t="s">
        <v>31</v>
      </c>
      <c r="B63" s="6">
        <v>16331</v>
      </c>
      <c r="C63" s="6">
        <v>7127</v>
      </c>
      <c r="D63" s="6">
        <v>5931</v>
      </c>
      <c r="E63" s="3" t="s">
        <v>31</v>
      </c>
      <c r="F63">
        <f t="shared" si="3"/>
        <v>0.20181020109564804</v>
      </c>
      <c r="G63" s="10" t="s">
        <v>32</v>
      </c>
      <c r="H63" s="10">
        <v>0.28953435471178435</v>
      </c>
    </row>
    <row r="64" spans="1:8" ht="14.25">
      <c r="A64" s="3" t="s">
        <v>32</v>
      </c>
      <c r="B64" s="5">
        <v>3662.63</v>
      </c>
      <c r="C64" s="5">
        <v>3271.06</v>
      </c>
      <c r="D64" s="5">
        <v>2825.67</v>
      </c>
      <c r="E64" s="3" t="s">
        <v>32</v>
      </c>
      <c r="F64">
        <f t="shared" si="3"/>
        <v>0.28953435471178435</v>
      </c>
      <c r="G64" s="10" t="s">
        <v>19</v>
      </c>
      <c r="H64" s="10">
        <v>0.3549165051928314</v>
      </c>
    </row>
    <row r="65" spans="1:8" ht="14.25">
      <c r="A65" s="3" t="s">
        <v>33</v>
      </c>
      <c r="B65" s="5">
        <v>7455.62</v>
      </c>
      <c r="C65" s="5">
        <v>4993.01</v>
      </c>
      <c r="D65" s="5">
        <v>4000.26</v>
      </c>
      <c r="E65" s="3" t="s">
        <v>33</v>
      </c>
      <c r="F65">
        <f t="shared" si="3"/>
        <v>0.24319330970053302</v>
      </c>
      <c r="G65" s="10" t="s">
        <v>34</v>
      </c>
      <c r="H65" s="10">
        <v>0.35732677851017386</v>
      </c>
    </row>
    <row r="66" spans="1:8" ht="14.25">
      <c r="A66" s="3" t="s">
        <v>34</v>
      </c>
      <c r="B66" s="5">
        <v>1687.43</v>
      </c>
      <c r="C66" s="4">
        <v>1227.8</v>
      </c>
      <c r="D66" s="5">
        <v>1620.87</v>
      </c>
      <c r="E66" s="3" t="s">
        <v>34</v>
      </c>
      <c r="F66">
        <f t="shared" si="3"/>
        <v>0.35732677851017386</v>
      </c>
      <c r="G66" s="10" t="s">
        <v>39</v>
      </c>
      <c r="H66" s="10">
        <v>0.41355677312651873</v>
      </c>
    </row>
    <row r="67" spans="1:8" ht="14.25">
      <c r="A67" s="3" t="s">
        <v>35</v>
      </c>
      <c r="B67" s="5">
        <v>1907.73</v>
      </c>
      <c r="C67" s="5">
        <v>1118.41</v>
      </c>
      <c r="D67" s="5">
        <v>2908.45</v>
      </c>
      <c r="E67" s="3" t="s">
        <v>35</v>
      </c>
      <c r="F67">
        <f t="shared" si="3"/>
        <v>0.4900844034718489</v>
      </c>
      <c r="G67" s="10" t="s">
        <v>28</v>
      </c>
      <c r="H67" s="10">
        <v>0.42499680075075713</v>
      </c>
    </row>
    <row r="68" spans="1:8" ht="14.25">
      <c r="A68" s="3" t="s">
        <v>36</v>
      </c>
      <c r="B68" s="5">
        <v>708.44</v>
      </c>
      <c r="C68" s="4">
        <v>237.1</v>
      </c>
      <c r="D68" s="5">
        <v>314.34</v>
      </c>
      <c r="E68" s="3" t="s">
        <v>36</v>
      </c>
      <c r="F68">
        <f t="shared" si="3"/>
        <v>0.24949995237641676</v>
      </c>
      <c r="G68" s="10" t="s">
        <v>23</v>
      </c>
      <c r="H68" s="10">
        <v>0.43211404138173404</v>
      </c>
    </row>
    <row r="69" spans="1:8" ht="14.25">
      <c r="A69" s="3" t="s">
        <v>37</v>
      </c>
      <c r="B69" s="5">
        <v>4892.98</v>
      </c>
      <c r="C69" s="5">
        <v>915.46</v>
      </c>
      <c r="D69" s="5">
        <v>875.11</v>
      </c>
      <c r="E69" s="3" t="s">
        <v>37</v>
      </c>
      <c r="F69">
        <f t="shared" si="3"/>
        <v>0.1309349073471434</v>
      </c>
      <c r="G69" s="10" t="s">
        <v>35</v>
      </c>
      <c r="H69" s="10">
        <v>0.4900844034718489</v>
      </c>
    </row>
    <row r="70" spans="1:8" ht="14.25">
      <c r="A70" s="3" t="s">
        <v>38</v>
      </c>
      <c r="B70" s="5">
        <v>3899.77</v>
      </c>
      <c r="C70" s="5">
        <v>2106.54</v>
      </c>
      <c r="D70" s="5">
        <v>1328.66</v>
      </c>
      <c r="E70" s="3" t="s">
        <v>38</v>
      </c>
      <c r="F70">
        <f t="shared" si="3"/>
        <v>0.18114048182882822</v>
      </c>
      <c r="G70" s="10" t="s">
        <v>26</v>
      </c>
      <c r="H70" s="10">
        <v>0.4907398643319135</v>
      </c>
    </row>
    <row r="71" spans="1:8" ht="14.25">
      <c r="A71" s="3" t="s">
        <v>39</v>
      </c>
      <c r="B71" s="5">
        <v>4253.01</v>
      </c>
      <c r="C71" s="5">
        <v>2547.89</v>
      </c>
      <c r="D71" s="5">
        <v>4795.96</v>
      </c>
      <c r="E71" s="3" t="s">
        <v>39</v>
      </c>
      <c r="F71">
        <f t="shared" si="3"/>
        <v>0.41355677312651873</v>
      </c>
      <c r="G71" s="10" t="s">
        <v>16</v>
      </c>
      <c r="H71" s="10">
        <v>0.5056292381885036</v>
      </c>
    </row>
    <row r="72" spans="1:8" ht="14.25">
      <c r="A72" s="3" t="s">
        <v>40</v>
      </c>
      <c r="B72" s="4">
        <v>46882.6</v>
      </c>
      <c r="C72" s="5">
        <v>19360.64</v>
      </c>
      <c r="D72" s="5">
        <v>15181.36</v>
      </c>
      <c r="E72" s="3" t="s">
        <v>40</v>
      </c>
      <c r="F72">
        <f t="shared" si="3"/>
        <v>0.18644684775853984</v>
      </c>
      <c r="G72" s="10" t="s">
        <v>27</v>
      </c>
      <c r="H72" s="10">
        <v>0.5753944731419539</v>
      </c>
    </row>
    <row r="73" spans="1:8" ht="14.25">
      <c r="A73" s="8" t="s">
        <v>57</v>
      </c>
      <c r="B73" s="9">
        <f>SUM(B48:B72)</f>
        <v>227989.23000000004</v>
      </c>
      <c r="C73" s="9">
        <f>SUM(C48:C72)</f>
        <v>124210.27000000002</v>
      </c>
      <c r="D73" s="9">
        <f>SUM(D48:D72)</f>
        <v>122694.82999999999</v>
      </c>
      <c r="E73" s="8" t="s">
        <v>57</v>
      </c>
      <c r="F73">
        <f t="shared" si="3"/>
        <v>0.2583623813743996</v>
      </c>
      <c r="G73" s="10" t="s">
        <v>29</v>
      </c>
      <c r="H73" s="10">
        <v>0.6005631654591852</v>
      </c>
    </row>
    <row r="74" ht="14.25">
      <c r="A74" s="1" t="s">
        <v>51</v>
      </c>
    </row>
    <row r="75" spans="1:2" ht="14.25">
      <c r="A75" s="1">
        <v>0</v>
      </c>
      <c r="B75" s="1" t="s">
        <v>41</v>
      </c>
    </row>
    <row r="77" spans="1:2" ht="14.25">
      <c r="A77" s="1" t="s">
        <v>5</v>
      </c>
      <c r="B77" s="1" t="s">
        <v>6</v>
      </c>
    </row>
    <row r="78" spans="1:2" ht="14.25">
      <c r="A78" s="1" t="s">
        <v>7</v>
      </c>
      <c r="B78" s="1" t="s">
        <v>8</v>
      </c>
    </row>
    <row r="79" spans="1:2" ht="14.25">
      <c r="A79" s="1" t="s">
        <v>9</v>
      </c>
      <c r="B79" s="1" t="s">
        <v>10</v>
      </c>
    </row>
    <row r="80" spans="1:2" ht="14.25">
      <c r="A80" s="1" t="s">
        <v>11</v>
      </c>
      <c r="B80" s="12" t="s">
        <v>43</v>
      </c>
    </row>
    <row r="82" spans="1:4" ht="14.25">
      <c r="A82" s="3" t="s">
        <v>13</v>
      </c>
      <c r="B82" s="3" t="s">
        <v>8</v>
      </c>
      <c r="C82" s="3" t="s">
        <v>14</v>
      </c>
      <c r="D82" s="3" t="s">
        <v>15</v>
      </c>
    </row>
    <row r="83" spans="1:8" ht="14.25">
      <c r="A83" s="3" t="s">
        <v>16</v>
      </c>
      <c r="B83" s="5">
        <v>4450.98</v>
      </c>
      <c r="C83" s="5">
        <v>2453.66</v>
      </c>
      <c r="D83" s="5">
        <v>1846.01</v>
      </c>
      <c r="E83" s="3" t="s">
        <v>16</v>
      </c>
      <c r="F83">
        <f aca="true" t="shared" si="4" ref="F83:F89">D83/(B83+C83+D83)</f>
        <v>0.21095690034454584</v>
      </c>
      <c r="G83" s="10" t="s">
        <v>31</v>
      </c>
      <c r="H83" s="10">
        <v>0.04994428122783912</v>
      </c>
    </row>
    <row r="84" spans="1:8" ht="14.25">
      <c r="A84" s="3" t="s">
        <v>17</v>
      </c>
      <c r="B84" s="5">
        <v>840.56</v>
      </c>
      <c r="C84" s="5">
        <v>435.06</v>
      </c>
      <c r="D84" s="5">
        <v>287.05</v>
      </c>
      <c r="E84" s="3" t="s">
        <v>17</v>
      </c>
      <c r="F84">
        <f t="shared" si="4"/>
        <v>0.18369201430884322</v>
      </c>
      <c r="G84" s="10" t="s">
        <v>19</v>
      </c>
      <c r="H84" s="10">
        <v>0.06374429791178009</v>
      </c>
    </row>
    <row r="85" spans="1:8" ht="14.25">
      <c r="A85" s="3" t="s">
        <v>18</v>
      </c>
      <c r="B85" s="5">
        <v>6006.39</v>
      </c>
      <c r="C85" s="5">
        <v>889.24</v>
      </c>
      <c r="D85" s="6">
        <v>808</v>
      </c>
      <c r="E85" s="3" t="s">
        <v>18</v>
      </c>
      <c r="F85">
        <f t="shared" si="4"/>
        <v>0.10488561885760349</v>
      </c>
      <c r="G85" s="10" t="s">
        <v>35</v>
      </c>
      <c r="H85" s="10">
        <v>0.07932581275537397</v>
      </c>
    </row>
    <row r="86" spans="1:8" ht="14.25">
      <c r="A86" s="3" t="s">
        <v>19</v>
      </c>
      <c r="B86" s="4">
        <v>4026.6</v>
      </c>
      <c r="C86" s="6">
        <v>1398</v>
      </c>
      <c r="D86" s="5">
        <v>369.33</v>
      </c>
      <c r="E86" s="3" t="s">
        <v>19</v>
      </c>
      <c r="F86">
        <f t="shared" si="4"/>
        <v>0.06374429791178009</v>
      </c>
      <c r="G86" s="10" t="s">
        <v>24</v>
      </c>
      <c r="H86" s="10">
        <v>0.08235167563813606</v>
      </c>
    </row>
    <row r="87" spans="1:8" ht="14.25">
      <c r="A87" s="3" t="s">
        <v>20</v>
      </c>
      <c r="B87" s="6">
        <v>60150</v>
      </c>
      <c r="C87" s="6">
        <v>18347</v>
      </c>
      <c r="D87" s="6">
        <v>14684</v>
      </c>
      <c r="E87" s="3" t="s">
        <v>20</v>
      </c>
      <c r="F87">
        <f t="shared" si="4"/>
        <v>0.1575857739238686</v>
      </c>
      <c r="G87" s="10" t="s">
        <v>30</v>
      </c>
      <c r="H87" s="10">
        <v>0.09678938785643476</v>
      </c>
    </row>
    <row r="88" spans="1:8" ht="14.25">
      <c r="A88" s="3" t="s">
        <v>21</v>
      </c>
      <c r="B88" s="5">
        <v>581.59</v>
      </c>
      <c r="C88" s="5">
        <v>108.26</v>
      </c>
      <c r="D88" s="5">
        <v>113.08</v>
      </c>
      <c r="E88" s="3" t="s">
        <v>21</v>
      </c>
      <c r="F88">
        <f t="shared" si="4"/>
        <v>0.14083419476168532</v>
      </c>
      <c r="G88" s="10" t="s">
        <v>18</v>
      </c>
      <c r="H88" s="10">
        <v>0.10488561885760349</v>
      </c>
    </row>
    <row r="89" spans="1:14" ht="14.25">
      <c r="A89" s="3" t="s">
        <v>22</v>
      </c>
      <c r="B89" s="5">
        <v>1668.36</v>
      </c>
      <c r="C89" s="5">
        <v>344.91</v>
      </c>
      <c r="D89" s="5">
        <v>361.05</v>
      </c>
      <c r="E89" s="3" t="s">
        <v>22</v>
      </c>
      <c r="F89">
        <f t="shared" si="4"/>
        <v>0.1520645911250379</v>
      </c>
      <c r="G89" s="10" t="s">
        <v>25</v>
      </c>
      <c r="H89" s="10">
        <v>0.11508421642838707</v>
      </c>
      <c r="N89">
        <f>N91/F108</f>
        <v>0.8707203130855522</v>
      </c>
    </row>
    <row r="90" spans="1:8" ht="14.25">
      <c r="A90" s="3" t="s">
        <v>23</v>
      </c>
      <c r="B90" s="4">
        <v>14720.5</v>
      </c>
      <c r="C90" s="4">
        <v>4227.4</v>
      </c>
      <c r="D90" s="4">
        <v>2602.9</v>
      </c>
      <c r="E90" s="3" t="s">
        <v>23</v>
      </c>
      <c r="F90">
        <f aca="true" t="shared" si="5" ref="F90:F108">D90/(B90+C90+D90)</f>
        <v>0.12077973903520982</v>
      </c>
      <c r="G90" s="10" t="s">
        <v>23</v>
      </c>
      <c r="H90" s="10">
        <v>0.12077973903520982</v>
      </c>
    </row>
    <row r="91" spans="1:15" ht="14.25">
      <c r="A91" s="3" t="s">
        <v>24</v>
      </c>
      <c r="B91" s="5">
        <v>24133.03</v>
      </c>
      <c r="C91" s="6">
        <v>11781</v>
      </c>
      <c r="D91" s="6">
        <v>3223</v>
      </c>
      <c r="E91" s="3" t="s">
        <v>24</v>
      </c>
      <c r="F91">
        <f t="shared" si="5"/>
        <v>0.08235167563813606</v>
      </c>
      <c r="G91" s="10" t="s">
        <v>38</v>
      </c>
      <c r="H91" s="10">
        <v>0.12393723319971149</v>
      </c>
      <c r="J91">
        <f>N91/F108</f>
        <v>0.8707203130855522</v>
      </c>
      <c r="K91" s="9">
        <f>B91-'rehaussement proposé 2017'!C5*1000</f>
        <v>22633.03</v>
      </c>
      <c r="L91" s="9">
        <f>C91</f>
        <v>11781</v>
      </c>
      <c r="M91" s="9">
        <f>D91+'rehaussement proposé 2017'!C5*1000</f>
        <v>4723</v>
      </c>
      <c r="N91">
        <f>M91/(K91+L91+M91)</f>
        <v>0.12067854918985933</v>
      </c>
      <c r="O91">
        <v>1500</v>
      </c>
    </row>
    <row r="92" spans="1:8" ht="14.25">
      <c r="A92" s="3" t="s">
        <v>25</v>
      </c>
      <c r="B92" s="5">
        <v>22845.84</v>
      </c>
      <c r="C92" s="5">
        <v>8387.59</v>
      </c>
      <c r="D92" s="5">
        <v>4061.94</v>
      </c>
      <c r="E92" s="3" t="s">
        <v>25</v>
      </c>
      <c r="F92">
        <f t="shared" si="5"/>
        <v>0.11508421642838707</v>
      </c>
      <c r="G92" s="10" t="s">
        <v>34</v>
      </c>
      <c r="H92" s="10">
        <v>0.13127847127728806</v>
      </c>
    </row>
    <row r="93" spans="1:8" ht="14.25">
      <c r="A93" s="3" t="s">
        <v>26</v>
      </c>
      <c r="B93" s="5">
        <v>70.46</v>
      </c>
      <c r="C93" s="5">
        <v>77.27</v>
      </c>
      <c r="D93" s="5">
        <v>38.13</v>
      </c>
      <c r="E93" s="3" t="s">
        <v>26</v>
      </c>
      <c r="F93">
        <f t="shared" si="5"/>
        <v>0.20515441730334663</v>
      </c>
      <c r="G93" s="10" t="s">
        <v>37</v>
      </c>
      <c r="H93" s="10">
        <v>0.13522081134711383</v>
      </c>
    </row>
    <row r="94" spans="1:8" ht="14.25">
      <c r="A94" s="3" t="s">
        <v>27</v>
      </c>
      <c r="B94" s="5">
        <v>213.52</v>
      </c>
      <c r="C94" s="5">
        <v>163.58</v>
      </c>
      <c r="D94" s="5">
        <v>130.36</v>
      </c>
      <c r="E94" s="3" t="s">
        <v>27</v>
      </c>
      <c r="F94">
        <f t="shared" si="5"/>
        <v>0.25688724234422416</v>
      </c>
      <c r="G94" s="10" t="s">
        <v>28</v>
      </c>
      <c r="H94" s="10">
        <v>0.13836276083467094</v>
      </c>
    </row>
    <row r="95" spans="1:8" ht="14.25">
      <c r="A95" s="3" t="s">
        <v>28</v>
      </c>
      <c r="B95" s="5">
        <v>209.23</v>
      </c>
      <c r="C95" s="5">
        <v>273.89</v>
      </c>
      <c r="D95" s="5">
        <v>77.58</v>
      </c>
      <c r="E95" s="3" t="s">
        <v>28</v>
      </c>
      <c r="F95">
        <f t="shared" si="5"/>
        <v>0.13836276083467094</v>
      </c>
      <c r="G95" s="10" t="s">
        <v>57</v>
      </c>
      <c r="H95" s="10">
        <v>0.1385962258790236</v>
      </c>
    </row>
    <row r="96" spans="1:8" ht="14.25">
      <c r="A96" s="3" t="s">
        <v>29</v>
      </c>
      <c r="B96" s="5">
        <v>286.47</v>
      </c>
      <c r="C96" s="5">
        <v>136.17</v>
      </c>
      <c r="D96" s="5">
        <v>154.62</v>
      </c>
      <c r="E96" s="3" t="s">
        <v>29</v>
      </c>
      <c r="F96">
        <f t="shared" si="5"/>
        <v>0.2678515746803867</v>
      </c>
      <c r="G96" s="10" t="s">
        <v>21</v>
      </c>
      <c r="H96" s="10">
        <v>0.14083419476168532</v>
      </c>
    </row>
    <row r="97" spans="1:8" ht="14.25">
      <c r="A97" s="3" t="s">
        <v>30</v>
      </c>
      <c r="B97" s="5">
        <v>4690.21</v>
      </c>
      <c r="C97" s="4">
        <v>621.4</v>
      </c>
      <c r="D97" s="4">
        <v>569.2</v>
      </c>
      <c r="E97" s="3" t="s">
        <v>30</v>
      </c>
      <c r="F97">
        <f t="shared" si="5"/>
        <v>0.09678938785643476</v>
      </c>
      <c r="G97" s="10" t="s">
        <v>33</v>
      </c>
      <c r="H97" s="10">
        <v>0.1448542856213027</v>
      </c>
    </row>
    <row r="98" spans="1:8" ht="14.25">
      <c r="A98" s="3" t="s">
        <v>31</v>
      </c>
      <c r="B98" s="6">
        <v>6656</v>
      </c>
      <c r="C98" s="6">
        <v>2722</v>
      </c>
      <c r="D98" s="6">
        <v>493</v>
      </c>
      <c r="E98" s="3" t="s">
        <v>31</v>
      </c>
      <c r="F98">
        <f t="shared" si="5"/>
        <v>0.04994428122783912</v>
      </c>
      <c r="G98" s="10" t="s">
        <v>22</v>
      </c>
      <c r="H98" s="10">
        <v>0.1520645911250379</v>
      </c>
    </row>
    <row r="99" spans="1:8" ht="14.25">
      <c r="A99" s="3" t="s">
        <v>32</v>
      </c>
      <c r="B99" s="5">
        <v>5110.42</v>
      </c>
      <c r="C99" s="5">
        <v>2124.78</v>
      </c>
      <c r="D99" s="4">
        <v>1945.2</v>
      </c>
      <c r="E99" s="3" t="s">
        <v>32</v>
      </c>
      <c r="F99">
        <f t="shared" si="5"/>
        <v>0.21188619232277459</v>
      </c>
      <c r="G99" s="19" t="s">
        <v>53</v>
      </c>
      <c r="H99" s="10">
        <v>0.1575857739238686</v>
      </c>
    </row>
    <row r="100" spans="1:8" ht="14.25">
      <c r="A100" s="3" t="s">
        <v>33</v>
      </c>
      <c r="B100" s="5">
        <v>8932.21</v>
      </c>
      <c r="C100" s="4">
        <v>3943.3</v>
      </c>
      <c r="D100" s="6">
        <v>2181</v>
      </c>
      <c r="E100" s="3" t="s">
        <v>33</v>
      </c>
      <c r="F100">
        <f t="shared" si="5"/>
        <v>0.1448542856213027</v>
      </c>
      <c r="G100" s="10" t="s">
        <v>40</v>
      </c>
      <c r="H100" s="10">
        <v>0.15993393864250208</v>
      </c>
    </row>
    <row r="101" spans="1:8" ht="14.25">
      <c r="A101" s="3" t="s">
        <v>34</v>
      </c>
      <c r="B101" s="5">
        <v>1748.41</v>
      </c>
      <c r="C101" s="5">
        <v>1041.55</v>
      </c>
      <c r="D101" s="5">
        <v>421.61</v>
      </c>
      <c r="E101" s="3" t="s">
        <v>34</v>
      </c>
      <c r="F101">
        <f t="shared" si="5"/>
        <v>0.13127847127728806</v>
      </c>
      <c r="G101" s="10" t="s">
        <v>17</v>
      </c>
      <c r="H101" s="10">
        <v>0.18369201430884322</v>
      </c>
    </row>
    <row r="102" spans="1:8" ht="14.25">
      <c r="A102" s="3" t="s">
        <v>35</v>
      </c>
      <c r="B102" s="5">
        <v>3143.75</v>
      </c>
      <c r="C102" s="5">
        <v>1002.23</v>
      </c>
      <c r="D102" s="5">
        <v>357.22</v>
      </c>
      <c r="E102" s="3" t="s">
        <v>35</v>
      </c>
      <c r="F102">
        <f t="shared" si="5"/>
        <v>0.07932581275537397</v>
      </c>
      <c r="G102" s="11" t="s">
        <v>26</v>
      </c>
      <c r="H102" s="10">
        <v>0.20515441730334663</v>
      </c>
    </row>
    <row r="103" spans="1:8" ht="14.25">
      <c r="A103" s="3" t="s">
        <v>36</v>
      </c>
      <c r="B103" s="5">
        <v>723.33</v>
      </c>
      <c r="C103" s="5">
        <v>283.52</v>
      </c>
      <c r="D103" s="5">
        <v>357.81</v>
      </c>
      <c r="E103" s="3" t="s">
        <v>36</v>
      </c>
      <c r="F103">
        <f t="shared" si="5"/>
        <v>0.2621971773188926</v>
      </c>
      <c r="G103" s="10" t="s">
        <v>16</v>
      </c>
      <c r="H103" s="10">
        <v>0.21095690034454584</v>
      </c>
    </row>
    <row r="104" spans="1:8" ht="14.25">
      <c r="A104" s="3" t="s">
        <v>37</v>
      </c>
      <c r="B104" s="5">
        <v>3372.13</v>
      </c>
      <c r="C104" s="5">
        <v>515.26</v>
      </c>
      <c r="D104" s="5">
        <v>607.85</v>
      </c>
      <c r="E104" s="3" t="s">
        <v>37</v>
      </c>
      <c r="F104">
        <f t="shared" si="5"/>
        <v>0.13522081134711383</v>
      </c>
      <c r="G104" s="10" t="s">
        <v>32</v>
      </c>
      <c r="H104" s="10">
        <v>0.21188619232277459</v>
      </c>
    </row>
    <row r="105" spans="1:8" ht="14.25">
      <c r="A105" s="3" t="s">
        <v>38</v>
      </c>
      <c r="B105" s="5">
        <v>3184.62</v>
      </c>
      <c r="C105" s="5">
        <v>1260.54</v>
      </c>
      <c r="D105" s="5">
        <v>628.86</v>
      </c>
      <c r="E105" s="3" t="s">
        <v>38</v>
      </c>
      <c r="F105">
        <f t="shared" si="5"/>
        <v>0.12393723319971149</v>
      </c>
      <c r="G105" s="10" t="s">
        <v>27</v>
      </c>
      <c r="H105" s="10">
        <v>0.25688724234422416</v>
      </c>
    </row>
    <row r="106" spans="1:8" ht="14.25">
      <c r="A106" s="3" t="s">
        <v>39</v>
      </c>
      <c r="B106" s="5">
        <v>3717.21</v>
      </c>
      <c r="C106" s="5">
        <v>1529.04</v>
      </c>
      <c r="D106" s="5">
        <v>2276.09</v>
      </c>
      <c r="E106" s="3" t="s">
        <v>39</v>
      </c>
      <c r="F106">
        <f t="shared" si="5"/>
        <v>0.30257738948252805</v>
      </c>
      <c r="G106" s="10" t="s">
        <v>36</v>
      </c>
      <c r="H106" s="10">
        <v>0.2621971773188926</v>
      </c>
    </row>
    <row r="107" spans="1:8" ht="14.25">
      <c r="A107" s="3" t="s">
        <v>40</v>
      </c>
      <c r="B107" s="5">
        <v>18028.33</v>
      </c>
      <c r="C107" s="4">
        <v>12928.6</v>
      </c>
      <c r="D107" s="5">
        <v>5893.66</v>
      </c>
      <c r="E107" s="3" t="s">
        <v>40</v>
      </c>
      <c r="F107">
        <f t="shared" si="5"/>
        <v>0.15993393864250208</v>
      </c>
      <c r="G107" s="10" t="s">
        <v>29</v>
      </c>
      <c r="H107" s="10">
        <v>0.2678515746803867</v>
      </c>
    </row>
    <row r="108" spans="1:8" ht="14.25">
      <c r="A108" s="20" t="s">
        <v>57</v>
      </c>
      <c r="B108" s="9">
        <f>SUM(B83:B107)</f>
        <v>199510.14999999997</v>
      </c>
      <c r="C108" s="9">
        <f>SUM(C83:C107)</f>
        <v>76995.25</v>
      </c>
      <c r="D108" s="9">
        <f>SUM(D83:D107)</f>
        <v>44488.55</v>
      </c>
      <c r="E108" s="8" t="s">
        <v>57</v>
      </c>
      <c r="F108">
        <f t="shared" si="5"/>
        <v>0.1385962258790236</v>
      </c>
      <c r="G108" s="10" t="s">
        <v>39</v>
      </c>
      <c r="H108" s="10">
        <v>0.30257738948252805</v>
      </c>
    </row>
    <row r="109" ht="14.25">
      <c r="A109" s="1" t="s">
        <v>51</v>
      </c>
    </row>
    <row r="110" spans="1:2" ht="14.25">
      <c r="A110" s="1">
        <v>0</v>
      </c>
      <c r="B110" s="1" t="s">
        <v>41</v>
      </c>
    </row>
    <row r="112" spans="1:2" ht="14.25">
      <c r="A112" s="1" t="s">
        <v>5</v>
      </c>
      <c r="B112" s="1" t="s">
        <v>6</v>
      </c>
    </row>
    <row r="113" spans="1:2" ht="14.25">
      <c r="A113" s="1" t="s">
        <v>7</v>
      </c>
      <c r="B113" s="1" t="s">
        <v>8</v>
      </c>
    </row>
    <row r="114" spans="1:2" ht="14.25">
      <c r="A114" s="1" t="s">
        <v>9</v>
      </c>
      <c r="B114" s="1" t="s">
        <v>10</v>
      </c>
    </row>
    <row r="115" spans="1:2" ht="14.25">
      <c r="A115" s="1" t="s">
        <v>11</v>
      </c>
      <c r="B115" s="1" t="s">
        <v>44</v>
      </c>
    </row>
    <row r="117" spans="1:4" ht="14.25">
      <c r="A117" s="3" t="s">
        <v>13</v>
      </c>
      <c r="B117" s="3" t="s">
        <v>8</v>
      </c>
      <c r="C117" s="3" t="s">
        <v>14</v>
      </c>
      <c r="D117" s="3" t="s">
        <v>15</v>
      </c>
    </row>
    <row r="118" spans="1:8" ht="14.25">
      <c r="A118" s="3" t="s">
        <v>16</v>
      </c>
      <c r="B118" s="5">
        <v>5782.46</v>
      </c>
      <c r="C118" s="5">
        <v>393.42</v>
      </c>
      <c r="D118" s="5">
        <v>7627.79</v>
      </c>
      <c r="E118" s="3" t="s">
        <v>16</v>
      </c>
      <c r="F118">
        <f aca="true" t="shared" si="6" ref="F118:F124">D118/(B118+C118+D118)</f>
        <v>0.5525914485060857</v>
      </c>
      <c r="G118" s="10" t="s">
        <v>24</v>
      </c>
      <c r="H118" s="10">
        <v>0.33565294903256654</v>
      </c>
    </row>
    <row r="119" spans="1:8" ht="14.25">
      <c r="A119" s="3" t="s">
        <v>17</v>
      </c>
      <c r="B119" s="5">
        <v>480.59</v>
      </c>
      <c r="C119" s="5">
        <v>105.88</v>
      </c>
      <c r="D119" s="5">
        <v>1912.74</v>
      </c>
      <c r="E119" s="3" t="s">
        <v>17</v>
      </c>
      <c r="F119">
        <f t="shared" si="6"/>
        <v>0.7653378467595761</v>
      </c>
      <c r="G119" s="10" t="s">
        <v>30</v>
      </c>
      <c r="H119" s="10">
        <v>0.35718139675909405</v>
      </c>
    </row>
    <row r="120" spans="1:8" ht="14.25">
      <c r="A120" s="3" t="s">
        <v>18</v>
      </c>
      <c r="B120" s="5">
        <v>4160.48</v>
      </c>
      <c r="C120" s="5">
        <v>148.97</v>
      </c>
      <c r="D120" s="5">
        <v>6663.53</v>
      </c>
      <c r="E120" s="3" t="s">
        <v>18</v>
      </c>
      <c r="F120">
        <f t="shared" si="6"/>
        <v>0.6072671234249949</v>
      </c>
      <c r="G120" s="10" t="s">
        <v>38</v>
      </c>
      <c r="H120" s="10">
        <v>0.3611558199333231</v>
      </c>
    </row>
    <row r="121" spans="1:8" ht="14.25">
      <c r="A121" s="3" t="s">
        <v>19</v>
      </c>
      <c r="B121" s="5">
        <v>7313.39</v>
      </c>
      <c r="C121" s="4">
        <v>305.1</v>
      </c>
      <c r="D121" s="5">
        <v>4921.99</v>
      </c>
      <c r="E121" s="3" t="s">
        <v>19</v>
      </c>
      <c r="F121">
        <f t="shared" si="6"/>
        <v>0.39248816632218225</v>
      </c>
      <c r="G121" s="10" t="s">
        <v>19</v>
      </c>
      <c r="H121" s="10">
        <v>0.39248816632218225</v>
      </c>
    </row>
    <row r="122" spans="1:8" ht="14.25">
      <c r="A122" s="3" t="s">
        <v>20</v>
      </c>
      <c r="B122" s="6">
        <v>86049</v>
      </c>
      <c r="C122" s="6">
        <v>3089</v>
      </c>
      <c r="D122" s="6">
        <v>60260</v>
      </c>
      <c r="E122" s="3" t="s">
        <v>53</v>
      </c>
      <c r="F122">
        <f t="shared" si="6"/>
        <v>0.40335211984096175</v>
      </c>
      <c r="G122" s="10" t="s">
        <v>53</v>
      </c>
      <c r="H122" s="10">
        <v>0.40335211984096175</v>
      </c>
    </row>
    <row r="123" spans="1:8" ht="14.25">
      <c r="A123" s="3" t="s">
        <v>21</v>
      </c>
      <c r="B123" s="5">
        <v>393.04</v>
      </c>
      <c r="C123" s="4">
        <v>7.1</v>
      </c>
      <c r="D123" s="5">
        <v>525.68</v>
      </c>
      <c r="E123" s="3" t="s">
        <v>21</v>
      </c>
      <c r="F123">
        <f t="shared" si="6"/>
        <v>0.5677993562463546</v>
      </c>
      <c r="G123" t="s">
        <v>25</v>
      </c>
      <c r="H123" s="10">
        <v>0.42298076180739336</v>
      </c>
    </row>
    <row r="124" spans="1:14" ht="14.25">
      <c r="A124" s="3" t="s">
        <v>22</v>
      </c>
      <c r="B124" s="5">
        <v>2400.68</v>
      </c>
      <c r="C124" s="5">
        <v>50.54</v>
      </c>
      <c r="D124" s="5">
        <v>3329.53</v>
      </c>
      <c r="E124" s="3" t="s">
        <v>22</v>
      </c>
      <c r="F124">
        <f t="shared" si="6"/>
        <v>0.5759685161959953</v>
      </c>
      <c r="G124" s="10" t="s">
        <v>31</v>
      </c>
      <c r="H124" s="10">
        <v>0.42528791962754225</v>
      </c>
      <c r="N124">
        <f>N126/F143</f>
        <v>0.7492380609856393</v>
      </c>
    </row>
    <row r="125" spans="1:8" ht="14.25">
      <c r="A125" s="3" t="s">
        <v>23</v>
      </c>
      <c r="B125" s="4">
        <v>10357.4</v>
      </c>
      <c r="C125" s="4">
        <v>514.1</v>
      </c>
      <c r="D125" s="4">
        <v>18339.8</v>
      </c>
      <c r="E125" s="3" t="s">
        <v>23</v>
      </c>
      <c r="F125">
        <f aca="true" t="shared" si="7" ref="F125:F143">D125/(B125+C125+D125)</f>
        <v>0.627832379935162</v>
      </c>
      <c r="G125" s="11" t="s">
        <v>32</v>
      </c>
      <c r="H125" s="10">
        <v>0.43017198771447923</v>
      </c>
    </row>
    <row r="126" spans="1:15" ht="14.25">
      <c r="A126" s="3" t="s">
        <v>24</v>
      </c>
      <c r="B126" s="5">
        <v>41341.55</v>
      </c>
      <c r="C126" s="6">
        <v>1662</v>
      </c>
      <c r="D126" s="6">
        <v>21727</v>
      </c>
      <c r="E126" s="3" t="s">
        <v>24</v>
      </c>
      <c r="F126">
        <f t="shared" si="7"/>
        <v>0.33565294903256654</v>
      </c>
      <c r="G126" s="10" t="s">
        <v>57</v>
      </c>
      <c r="H126" s="10">
        <v>0.45504049880599784</v>
      </c>
      <c r="J126">
        <f>N126/F143</f>
        <v>0.7492380609856393</v>
      </c>
      <c r="K126" s="9">
        <f>B126-'rehaussement proposé 2017'!C6</f>
        <v>41340.05</v>
      </c>
      <c r="L126" s="9">
        <f>C32</f>
        <v>663.79</v>
      </c>
      <c r="M126" s="9">
        <f>D126+'rehaussement proposé 2017'!C6</f>
        <v>21728.5</v>
      </c>
      <c r="N126">
        <f>M126/(K126+L126+M126)</f>
        <v>0.34093366099534395</v>
      </c>
      <c r="O126">
        <f>'[1]TEI estimé manuellement calé'!$BX$29*1000</f>
        <v>-4.181376017577065</v>
      </c>
    </row>
    <row r="127" spans="1:8" ht="14.25">
      <c r="A127" s="3" t="s">
        <v>25</v>
      </c>
      <c r="B127" s="5">
        <v>35896.92</v>
      </c>
      <c r="C127" s="5">
        <v>1996.47</v>
      </c>
      <c r="D127" s="5">
        <v>27777.54</v>
      </c>
      <c r="E127" s="3" t="s">
        <v>25</v>
      </c>
      <c r="F127">
        <f t="shared" si="7"/>
        <v>0.42298076180739336</v>
      </c>
      <c r="G127" s="10" t="s">
        <v>40</v>
      </c>
      <c r="H127" s="10">
        <v>0.4929861124913105</v>
      </c>
    </row>
    <row r="128" spans="1:8" ht="14.25">
      <c r="A128" s="3" t="s">
        <v>26</v>
      </c>
      <c r="B128" s="4">
        <v>45.3</v>
      </c>
      <c r="C128" s="5">
        <v>18.43</v>
      </c>
      <c r="D128" s="5">
        <v>133.48</v>
      </c>
      <c r="E128" s="3" t="s">
        <v>26</v>
      </c>
      <c r="F128">
        <f t="shared" si="7"/>
        <v>0.676841945134628</v>
      </c>
      <c r="G128" s="10" t="s">
        <v>29</v>
      </c>
      <c r="H128" s="10">
        <v>0.5048744349336076</v>
      </c>
    </row>
    <row r="129" spans="1:8" ht="14.25">
      <c r="A129" s="3" t="s">
        <v>27</v>
      </c>
      <c r="B129" s="5">
        <v>99.13</v>
      </c>
      <c r="C129" s="4">
        <v>10.5</v>
      </c>
      <c r="D129" s="5">
        <v>722.25</v>
      </c>
      <c r="E129" s="3" t="s">
        <v>27</v>
      </c>
      <c r="F129">
        <f t="shared" si="7"/>
        <v>0.8682141655046401</v>
      </c>
      <c r="G129" s="10" t="s">
        <v>33</v>
      </c>
      <c r="H129" s="10">
        <v>0.5118712743103473</v>
      </c>
    </row>
    <row r="130" spans="1:8" ht="14.25">
      <c r="A130" s="3" t="s">
        <v>28</v>
      </c>
      <c r="B130" s="5">
        <v>416.32</v>
      </c>
      <c r="C130" s="5">
        <v>102.44</v>
      </c>
      <c r="D130" s="5">
        <v>656.26</v>
      </c>
      <c r="E130" s="3" t="s">
        <v>28</v>
      </c>
      <c r="F130">
        <f t="shared" si="7"/>
        <v>0.5585096423890658</v>
      </c>
      <c r="G130" s="10" t="s">
        <v>16</v>
      </c>
      <c r="H130" s="10">
        <v>0.5525914485060857</v>
      </c>
    </row>
    <row r="131" spans="1:8" ht="14.25">
      <c r="A131" s="3" t="s">
        <v>29</v>
      </c>
      <c r="B131" s="5">
        <v>452.26</v>
      </c>
      <c r="C131" s="5">
        <v>72.38</v>
      </c>
      <c r="D131" s="5">
        <v>534.97</v>
      </c>
      <c r="E131" s="3" t="s">
        <v>29</v>
      </c>
      <c r="F131">
        <f t="shared" si="7"/>
        <v>0.5048744349336076</v>
      </c>
      <c r="G131" s="10" t="s">
        <v>28</v>
      </c>
      <c r="H131" s="10">
        <v>0.5585096423890658</v>
      </c>
    </row>
    <row r="132" spans="1:8" ht="14.25">
      <c r="A132" s="3" t="s">
        <v>30</v>
      </c>
      <c r="B132" s="5">
        <v>6800.78</v>
      </c>
      <c r="C132" s="5">
        <v>25.87</v>
      </c>
      <c r="D132" s="5">
        <v>3793.22</v>
      </c>
      <c r="E132" s="3" t="s">
        <v>30</v>
      </c>
      <c r="F132">
        <f t="shared" si="7"/>
        <v>0.35718139675909405</v>
      </c>
      <c r="G132" s="10" t="s">
        <v>21</v>
      </c>
      <c r="H132" s="10">
        <v>0.5677993562463546</v>
      </c>
    </row>
    <row r="133" spans="1:8" ht="14.25">
      <c r="A133" s="3" t="s">
        <v>31</v>
      </c>
      <c r="B133" s="6">
        <v>11467</v>
      </c>
      <c r="C133" s="6">
        <v>260</v>
      </c>
      <c r="D133" s="6">
        <v>8678</v>
      </c>
      <c r="E133" s="3" t="s">
        <v>31</v>
      </c>
      <c r="F133">
        <f t="shared" si="7"/>
        <v>0.42528791962754225</v>
      </c>
      <c r="G133" s="10" t="s">
        <v>22</v>
      </c>
      <c r="H133" s="10">
        <v>0.5759685161959953</v>
      </c>
    </row>
    <row r="134" spans="1:8" ht="14.25">
      <c r="A134" s="3" t="s">
        <v>32</v>
      </c>
      <c r="B134" s="5">
        <v>10078.32</v>
      </c>
      <c r="C134" s="5">
        <v>632.23</v>
      </c>
      <c r="D134" s="5">
        <v>8085.56</v>
      </c>
      <c r="E134" s="3" t="s">
        <v>32</v>
      </c>
      <c r="F134">
        <f t="shared" si="7"/>
        <v>0.43017198771447923</v>
      </c>
      <c r="G134" s="10" t="s">
        <v>36</v>
      </c>
      <c r="H134" s="10">
        <v>0.5836939792246516</v>
      </c>
    </row>
    <row r="135" spans="1:8" ht="14.25">
      <c r="A135" s="3" t="s">
        <v>33</v>
      </c>
      <c r="B135" s="5">
        <v>8044.38</v>
      </c>
      <c r="C135" s="5">
        <v>533.14</v>
      </c>
      <c r="D135" s="5">
        <v>8994.73</v>
      </c>
      <c r="E135" s="3" t="s">
        <v>33</v>
      </c>
      <c r="F135">
        <f t="shared" si="7"/>
        <v>0.5118712743103473</v>
      </c>
      <c r="G135" s="10" t="s">
        <v>18</v>
      </c>
      <c r="H135" s="10">
        <v>0.6072671234249949</v>
      </c>
    </row>
    <row r="136" spans="1:8" ht="14.25">
      <c r="A136" s="3" t="s">
        <v>34</v>
      </c>
      <c r="B136" s="5">
        <v>1498.77</v>
      </c>
      <c r="C136" s="5">
        <v>30.96</v>
      </c>
      <c r="D136" s="4">
        <v>2645.2</v>
      </c>
      <c r="E136" s="3" t="s">
        <v>34</v>
      </c>
      <c r="F136">
        <f t="shared" si="7"/>
        <v>0.6335914614137242</v>
      </c>
      <c r="G136" s="10" t="s">
        <v>23</v>
      </c>
      <c r="H136" s="10">
        <v>0.627832379935162</v>
      </c>
    </row>
    <row r="137" spans="1:8" ht="14.25">
      <c r="A137" s="3" t="s">
        <v>35</v>
      </c>
      <c r="B137" s="5">
        <v>803.38</v>
      </c>
      <c r="C137" s="5">
        <v>342.96</v>
      </c>
      <c r="D137" s="5">
        <v>5989.15</v>
      </c>
      <c r="E137" s="3" t="s">
        <v>35</v>
      </c>
      <c r="F137">
        <f t="shared" si="7"/>
        <v>0.8393467021886374</v>
      </c>
      <c r="G137" s="10" t="s">
        <v>34</v>
      </c>
      <c r="H137" s="10">
        <v>0.6335914614137242</v>
      </c>
    </row>
    <row r="138" spans="1:8" ht="14.25">
      <c r="A138" s="3" t="s">
        <v>36</v>
      </c>
      <c r="B138" s="5">
        <v>700.43</v>
      </c>
      <c r="C138" s="5">
        <v>75.86</v>
      </c>
      <c r="D138" s="5">
        <v>1088.42</v>
      </c>
      <c r="E138" s="3" t="s">
        <v>36</v>
      </c>
      <c r="F138">
        <f t="shared" si="7"/>
        <v>0.5836939792246516</v>
      </c>
      <c r="G138" s="10" t="s">
        <v>39</v>
      </c>
      <c r="H138" s="10">
        <v>0.6487702633013781</v>
      </c>
    </row>
    <row r="139" spans="1:8" ht="14.25">
      <c r="A139" s="3" t="s">
        <v>37</v>
      </c>
      <c r="B139" s="5">
        <v>1314.11</v>
      </c>
      <c r="C139" s="5">
        <v>51.57</v>
      </c>
      <c r="D139" s="5">
        <v>4039.78</v>
      </c>
      <c r="E139" s="3" t="s">
        <v>37</v>
      </c>
      <c r="F139">
        <f t="shared" si="7"/>
        <v>0.7473517517473074</v>
      </c>
      <c r="G139" s="10" t="s">
        <v>26</v>
      </c>
      <c r="H139" s="10">
        <v>0.676841945134628</v>
      </c>
    </row>
    <row r="140" spans="1:8" ht="14.25">
      <c r="A140" s="3" t="s">
        <v>38</v>
      </c>
      <c r="B140" s="5">
        <v>5418.13</v>
      </c>
      <c r="C140" s="5">
        <v>480.05</v>
      </c>
      <c r="D140" s="4">
        <v>3334.4</v>
      </c>
      <c r="E140" s="3" t="s">
        <v>38</v>
      </c>
      <c r="F140">
        <f t="shared" si="7"/>
        <v>0.3611558199333231</v>
      </c>
      <c r="G140" s="10" t="s">
        <v>37</v>
      </c>
      <c r="H140" s="10">
        <v>0.7473517517473074</v>
      </c>
    </row>
    <row r="141" spans="1:8" ht="14.25">
      <c r="A141" s="3" t="s">
        <v>39</v>
      </c>
      <c r="B141" s="5">
        <v>5241.74</v>
      </c>
      <c r="C141" s="5">
        <v>465.68</v>
      </c>
      <c r="D141" s="4">
        <v>10542.4</v>
      </c>
      <c r="E141" s="3" t="s">
        <v>39</v>
      </c>
      <c r="F141">
        <f t="shared" si="7"/>
        <v>0.6487702633013781</v>
      </c>
      <c r="G141" s="10" t="s">
        <v>17</v>
      </c>
      <c r="H141" s="10">
        <v>0.7653378467595761</v>
      </c>
    </row>
    <row r="142" spans="1:8" ht="14.25">
      <c r="A142" s="3" t="s">
        <v>40</v>
      </c>
      <c r="B142" s="5">
        <v>19854.36</v>
      </c>
      <c r="C142" s="4">
        <v>2339.6</v>
      </c>
      <c r="D142" s="5">
        <v>21579.91</v>
      </c>
      <c r="E142" s="3" t="s">
        <v>40</v>
      </c>
      <c r="F142">
        <f t="shared" si="7"/>
        <v>0.4929861124913105</v>
      </c>
      <c r="G142" s="10" t="s">
        <v>35</v>
      </c>
      <c r="H142" s="10">
        <v>0.8393467021886374</v>
      </c>
    </row>
    <row r="143" spans="1:8" ht="14.25">
      <c r="A143" s="20" t="s">
        <v>57</v>
      </c>
      <c r="B143" s="9">
        <f>SUM(B118:B142)</f>
        <v>266409.9199999999</v>
      </c>
      <c r="C143" s="9">
        <f>SUM(C118:C142)</f>
        <v>13714.249999999998</v>
      </c>
      <c r="D143" s="9">
        <f>SUM(D118:D142)</f>
        <v>233903.33000000005</v>
      </c>
      <c r="E143" s="20" t="s">
        <v>57</v>
      </c>
      <c r="F143">
        <f t="shared" si="7"/>
        <v>0.45504049880599784</v>
      </c>
      <c r="G143" s="10" t="s">
        <v>27</v>
      </c>
      <c r="H143" s="10">
        <v>0.8682141655046401</v>
      </c>
    </row>
    <row r="144" ht="14.25">
      <c r="A144" s="1" t="s">
        <v>51</v>
      </c>
    </row>
    <row r="145" spans="1:2" ht="14.25">
      <c r="A145" s="1">
        <v>0</v>
      </c>
      <c r="B145" s="1" t="s">
        <v>41</v>
      </c>
    </row>
    <row r="147" spans="1:2" ht="14.25">
      <c r="A147" s="1" t="s">
        <v>5</v>
      </c>
      <c r="B147" s="1" t="s">
        <v>6</v>
      </c>
    </row>
    <row r="148" spans="1:2" ht="14.25">
      <c r="A148" s="1" t="s">
        <v>7</v>
      </c>
      <c r="B148" s="1" t="s">
        <v>8</v>
      </c>
    </row>
    <row r="149" spans="1:2" ht="14.25">
      <c r="A149" s="1" t="s">
        <v>9</v>
      </c>
      <c r="B149" s="1" t="s">
        <v>10</v>
      </c>
    </row>
    <row r="150" spans="1:2" ht="14.25">
      <c r="A150" s="1" t="s">
        <v>11</v>
      </c>
      <c r="B150" s="1" t="s">
        <v>45</v>
      </c>
    </row>
    <row r="152" spans="1:4" ht="14.25">
      <c r="A152" s="3" t="s">
        <v>13</v>
      </c>
      <c r="B152" s="3" t="s">
        <v>8</v>
      </c>
      <c r="C152" s="3" t="s">
        <v>14</v>
      </c>
      <c r="D152" s="3" t="s">
        <v>15</v>
      </c>
    </row>
    <row r="153" spans="1:8" ht="14.25">
      <c r="A153" s="3" t="s">
        <v>16</v>
      </c>
      <c r="B153" s="5">
        <v>9194.25</v>
      </c>
      <c r="C153" s="5">
        <v>5839.65</v>
      </c>
      <c r="D153" s="5">
        <v>6920.49</v>
      </c>
      <c r="E153" s="3" t="s">
        <v>16</v>
      </c>
      <c r="F153">
        <f aca="true" t="shared" si="8" ref="F153:F160">D153/(B153+C153+D153)</f>
        <v>0.31522123821249415</v>
      </c>
      <c r="G153" s="10" t="s">
        <v>26</v>
      </c>
      <c r="H153" s="10">
        <v>0.07715652768284346</v>
      </c>
    </row>
    <row r="154" spans="1:8" ht="14.25">
      <c r="A154" s="3" t="s">
        <v>17</v>
      </c>
      <c r="B154" s="5">
        <v>497.24</v>
      </c>
      <c r="C154" s="5">
        <v>660.19</v>
      </c>
      <c r="D154" s="5">
        <v>732.47</v>
      </c>
      <c r="E154" s="3" t="s">
        <v>17</v>
      </c>
      <c r="F154">
        <f t="shared" si="8"/>
        <v>0.3875707709402614</v>
      </c>
      <c r="G154" s="10" t="s">
        <v>37</v>
      </c>
      <c r="H154" s="10">
        <v>0.10813438486458826</v>
      </c>
    </row>
    <row r="155" spans="1:8" ht="14.25">
      <c r="A155" s="3" t="s">
        <v>18</v>
      </c>
      <c r="B155" s="4">
        <v>17875.4</v>
      </c>
      <c r="C155" s="5">
        <v>2344.39</v>
      </c>
      <c r="D155" s="5">
        <v>3358.55</v>
      </c>
      <c r="E155" s="3" t="s">
        <v>18</v>
      </c>
      <c r="F155">
        <f t="shared" si="8"/>
        <v>0.1424421736220616</v>
      </c>
      <c r="G155" s="10" t="s">
        <v>40</v>
      </c>
      <c r="H155" s="10">
        <v>0.11034296937326894</v>
      </c>
    </row>
    <row r="156" spans="1:8" ht="14.25">
      <c r="A156" s="3" t="s">
        <v>19</v>
      </c>
      <c r="B156" s="5">
        <v>1503.99</v>
      </c>
      <c r="C156" s="5">
        <v>4491.19</v>
      </c>
      <c r="D156" s="5">
        <v>4021.86</v>
      </c>
      <c r="E156" s="3" t="s">
        <v>19</v>
      </c>
      <c r="F156">
        <f t="shared" si="8"/>
        <v>0.4015018408631692</v>
      </c>
      <c r="G156" s="10" t="s">
        <v>25</v>
      </c>
      <c r="H156" s="10">
        <v>0.1355827107159539</v>
      </c>
    </row>
    <row r="157" spans="1:8" ht="14.25">
      <c r="A157" s="3" t="s">
        <v>20</v>
      </c>
      <c r="B157" s="6">
        <v>123068</v>
      </c>
      <c r="C157" s="6">
        <v>68567</v>
      </c>
      <c r="D157" s="6">
        <v>43105</v>
      </c>
      <c r="E157" s="3" t="s">
        <v>20</v>
      </c>
      <c r="F157">
        <f t="shared" si="8"/>
        <v>0.1836286955780864</v>
      </c>
      <c r="G157" s="10" t="s">
        <v>18</v>
      </c>
      <c r="H157" s="10">
        <v>0.1424421736220616</v>
      </c>
    </row>
    <row r="158" spans="1:8" ht="14.25">
      <c r="A158" s="3" t="s">
        <v>21</v>
      </c>
      <c r="B158" s="5">
        <v>265.51</v>
      </c>
      <c r="C158" s="5">
        <v>242.92</v>
      </c>
      <c r="D158" s="5">
        <v>545.96</v>
      </c>
      <c r="E158" s="3" t="s">
        <v>21</v>
      </c>
      <c r="F158">
        <f t="shared" si="8"/>
        <v>0.5177970200779599</v>
      </c>
      <c r="G158" s="11" t="s">
        <v>34</v>
      </c>
      <c r="H158" s="10">
        <v>0.14669180939050497</v>
      </c>
    </row>
    <row r="159" spans="1:8" ht="14.25">
      <c r="A159" s="3" t="s">
        <v>22</v>
      </c>
      <c r="B159" s="5">
        <v>742.46</v>
      </c>
      <c r="C159" s="5">
        <v>3452.32</v>
      </c>
      <c r="D159" s="5">
        <v>1930.41</v>
      </c>
      <c r="E159" s="3" t="s">
        <v>22</v>
      </c>
      <c r="F159">
        <f t="shared" si="8"/>
        <v>0.3151592032247163</v>
      </c>
      <c r="G159" s="10" t="s">
        <v>30</v>
      </c>
      <c r="H159" s="10">
        <v>0.16646316968482047</v>
      </c>
    </row>
    <row r="160" spans="1:8" ht="14.25">
      <c r="A160" s="3" t="s">
        <v>23</v>
      </c>
      <c r="B160" s="4">
        <v>23042.9</v>
      </c>
      <c r="C160" s="4">
        <v>15038.9</v>
      </c>
      <c r="D160" s="4">
        <v>13522.3</v>
      </c>
      <c r="E160" s="3" t="s">
        <v>23</v>
      </c>
      <c r="F160">
        <f t="shared" si="8"/>
        <v>0.2620392565706988</v>
      </c>
      <c r="G160" s="19" t="s">
        <v>53</v>
      </c>
      <c r="H160" s="10">
        <v>0.1836286955780864</v>
      </c>
    </row>
    <row r="161" spans="1:8" ht="14.25">
      <c r="A161" s="3" t="s">
        <v>24</v>
      </c>
      <c r="B161" s="5">
        <v>21558.91</v>
      </c>
      <c r="C161" s="6">
        <v>54266</v>
      </c>
      <c r="D161" s="6">
        <v>21197</v>
      </c>
      <c r="E161" s="3" t="s">
        <v>24</v>
      </c>
      <c r="F161">
        <f aca="true" t="shared" si="9" ref="F161:F178">D161/(B161+C161+D161)</f>
        <v>0.21847642455193883</v>
      </c>
      <c r="G161" s="10" t="s">
        <v>57</v>
      </c>
      <c r="H161" s="10">
        <v>0.20107352043032492</v>
      </c>
    </row>
    <row r="162" spans="1:8" ht="14.25">
      <c r="A162" s="3" t="s">
        <v>25</v>
      </c>
      <c r="B162" s="5">
        <v>28414.57</v>
      </c>
      <c r="C162" s="5">
        <v>22441.07</v>
      </c>
      <c r="D162" s="5">
        <v>7976.64</v>
      </c>
      <c r="E162" s="3" t="s">
        <v>25</v>
      </c>
      <c r="F162">
        <f t="shared" si="9"/>
        <v>0.1355827107159539</v>
      </c>
      <c r="G162" s="10" t="s">
        <v>33</v>
      </c>
      <c r="H162" s="10">
        <v>0.20957513016476093</v>
      </c>
    </row>
    <row r="163" spans="1:8" ht="14.25">
      <c r="A163" s="3" t="s">
        <v>26</v>
      </c>
      <c r="B163" s="5">
        <v>40.18</v>
      </c>
      <c r="C163" s="5">
        <v>297.35</v>
      </c>
      <c r="D163" s="5">
        <v>28.22</v>
      </c>
      <c r="E163" s="3" t="s">
        <v>26</v>
      </c>
      <c r="F163">
        <f t="shared" si="9"/>
        <v>0.07715652768284346</v>
      </c>
      <c r="G163" s="10" t="s">
        <v>24</v>
      </c>
      <c r="H163" s="10">
        <v>0.21847642455193883</v>
      </c>
    </row>
    <row r="164" spans="1:8" ht="14.25">
      <c r="A164" s="3" t="s">
        <v>27</v>
      </c>
      <c r="B164" s="5">
        <v>100.52</v>
      </c>
      <c r="C164" s="5">
        <v>228.83</v>
      </c>
      <c r="D164" s="5">
        <v>371.76</v>
      </c>
      <c r="E164" s="3" t="s">
        <v>27</v>
      </c>
      <c r="F164">
        <f t="shared" si="9"/>
        <v>0.5302448973770164</v>
      </c>
      <c r="G164" s="10" t="s">
        <v>36</v>
      </c>
      <c r="H164" s="10">
        <v>0.24462175746387316</v>
      </c>
    </row>
    <row r="165" spans="1:8" ht="14.25">
      <c r="A165" s="3" t="s">
        <v>28</v>
      </c>
      <c r="B165" s="4">
        <v>404.2</v>
      </c>
      <c r="C165" s="4">
        <v>704.8</v>
      </c>
      <c r="D165" s="5">
        <v>498.72</v>
      </c>
      <c r="E165" s="3" t="s">
        <v>28</v>
      </c>
      <c r="F165">
        <f t="shared" si="9"/>
        <v>0.3102032692259846</v>
      </c>
      <c r="G165" s="10" t="s">
        <v>38</v>
      </c>
      <c r="H165" s="10">
        <v>0.25384415530594645</v>
      </c>
    </row>
    <row r="166" spans="1:8" ht="14.25">
      <c r="A166" s="3" t="s">
        <v>29</v>
      </c>
      <c r="B166" s="5">
        <v>21.73</v>
      </c>
      <c r="C166" s="5">
        <v>915.65</v>
      </c>
      <c r="D166" s="5">
        <v>1030.15</v>
      </c>
      <c r="E166" s="3" t="s">
        <v>29</v>
      </c>
      <c r="F166">
        <f t="shared" si="9"/>
        <v>0.5235752440877649</v>
      </c>
      <c r="G166" s="10" t="s">
        <v>23</v>
      </c>
      <c r="H166" s="10">
        <v>0.2620392565706988</v>
      </c>
    </row>
    <row r="167" spans="1:8" ht="14.25">
      <c r="A167" s="3" t="s">
        <v>30</v>
      </c>
      <c r="B167" s="5">
        <v>6858.56</v>
      </c>
      <c r="C167" s="5">
        <v>1565.68</v>
      </c>
      <c r="D167" s="5">
        <v>1682.38</v>
      </c>
      <c r="E167" s="3" t="s">
        <v>30</v>
      </c>
      <c r="F167">
        <f t="shared" si="9"/>
        <v>0.16646316968482047</v>
      </c>
      <c r="G167" s="10" t="s">
        <v>39</v>
      </c>
      <c r="H167" s="10">
        <v>0.27784199807520865</v>
      </c>
    </row>
    <row r="168" spans="1:8" ht="14.25">
      <c r="A168" s="3" t="s">
        <v>31</v>
      </c>
      <c r="B168" s="6">
        <v>4329</v>
      </c>
      <c r="C168" s="6">
        <v>6977</v>
      </c>
      <c r="D168" s="6">
        <v>5510</v>
      </c>
      <c r="E168" s="3" t="s">
        <v>31</v>
      </c>
      <c r="F168">
        <f t="shared" si="9"/>
        <v>0.3276641294005709</v>
      </c>
      <c r="G168" s="10" t="s">
        <v>28</v>
      </c>
      <c r="H168" s="10">
        <v>0.3102032692259846</v>
      </c>
    </row>
    <row r="169" spans="1:8" ht="14.25">
      <c r="A169" s="3" t="s">
        <v>32</v>
      </c>
      <c r="B169" s="5">
        <v>5850.82</v>
      </c>
      <c r="C169" s="5">
        <v>4374.35</v>
      </c>
      <c r="D169" s="5">
        <v>5108.29</v>
      </c>
      <c r="E169" s="3" t="s">
        <v>32</v>
      </c>
      <c r="F169">
        <f t="shared" si="9"/>
        <v>0.3331465957455134</v>
      </c>
      <c r="G169" s="10" t="s">
        <v>22</v>
      </c>
      <c r="H169" s="10">
        <v>0.3151592032247163</v>
      </c>
    </row>
    <row r="170" spans="1:8" ht="14.25">
      <c r="A170" s="3" t="s">
        <v>33</v>
      </c>
      <c r="B170" s="5">
        <v>14859.29</v>
      </c>
      <c r="C170" s="5">
        <v>10579.91</v>
      </c>
      <c r="D170" s="5">
        <v>6745.01</v>
      </c>
      <c r="E170" s="3" t="s">
        <v>33</v>
      </c>
      <c r="F170">
        <f t="shared" si="9"/>
        <v>0.20957513016476093</v>
      </c>
      <c r="G170" s="10" t="s">
        <v>16</v>
      </c>
      <c r="H170" s="10">
        <v>0.31522123821249415</v>
      </c>
    </row>
    <row r="171" spans="1:8" ht="14.25">
      <c r="A171" s="3" t="s">
        <v>34</v>
      </c>
      <c r="B171" s="5">
        <v>3954.52</v>
      </c>
      <c r="C171" s="5">
        <v>3946.38</v>
      </c>
      <c r="D171" s="5">
        <v>1358.24</v>
      </c>
      <c r="E171" s="3" t="s">
        <v>34</v>
      </c>
      <c r="F171">
        <f t="shared" si="9"/>
        <v>0.14669180939050497</v>
      </c>
      <c r="G171" s="10" t="s">
        <v>31</v>
      </c>
      <c r="H171" s="10">
        <v>0.3276641294005709</v>
      </c>
    </row>
    <row r="172" spans="1:8" ht="14.25">
      <c r="A172" s="3" t="s">
        <v>35</v>
      </c>
      <c r="B172" s="5">
        <v>4250.47</v>
      </c>
      <c r="C172" s="5">
        <v>1688.28</v>
      </c>
      <c r="D172" s="5">
        <v>5001.73</v>
      </c>
      <c r="E172" s="3" t="s">
        <v>35</v>
      </c>
      <c r="F172">
        <f t="shared" si="9"/>
        <v>0.4571764675772909</v>
      </c>
      <c r="G172" s="10" t="s">
        <v>32</v>
      </c>
      <c r="H172" s="10">
        <v>0.3331465957455134</v>
      </c>
    </row>
    <row r="173" spans="1:8" ht="14.25">
      <c r="A173" s="3" t="s">
        <v>36</v>
      </c>
      <c r="B173" s="5">
        <v>1054.89</v>
      </c>
      <c r="C173" s="5">
        <v>774.13</v>
      </c>
      <c r="D173" s="5">
        <v>592.31</v>
      </c>
      <c r="E173" s="3" t="s">
        <v>36</v>
      </c>
      <c r="F173">
        <f t="shared" si="9"/>
        <v>0.24462175746387316</v>
      </c>
      <c r="G173" s="10" t="s">
        <v>17</v>
      </c>
      <c r="H173" s="10">
        <v>0.3875707709402614</v>
      </c>
    </row>
    <row r="174" spans="1:8" ht="14.25">
      <c r="A174" s="3" t="s">
        <v>37</v>
      </c>
      <c r="B174" s="5">
        <v>12321.72</v>
      </c>
      <c r="C174" s="5">
        <v>575.95</v>
      </c>
      <c r="D174" s="5">
        <v>1563.78</v>
      </c>
      <c r="E174" s="3" t="s">
        <v>37</v>
      </c>
      <c r="F174">
        <f t="shared" si="9"/>
        <v>0.10813438486458826</v>
      </c>
      <c r="G174" s="10" t="s">
        <v>19</v>
      </c>
      <c r="H174" s="10">
        <v>0.4015018408631692</v>
      </c>
    </row>
    <row r="175" spans="1:8" ht="14.25">
      <c r="A175" s="3" t="s">
        <v>38</v>
      </c>
      <c r="B175" s="5">
        <v>1480.94</v>
      </c>
      <c r="C175" s="4">
        <v>3200.3</v>
      </c>
      <c r="D175" s="5">
        <v>1592.57</v>
      </c>
      <c r="E175" s="3" t="s">
        <v>38</v>
      </c>
      <c r="F175">
        <f t="shared" si="9"/>
        <v>0.25384415530594645</v>
      </c>
      <c r="G175" s="10" t="s">
        <v>35</v>
      </c>
      <c r="H175" s="10">
        <v>0.4571764675772909</v>
      </c>
    </row>
    <row r="176" spans="1:8" ht="14.25">
      <c r="A176" s="3" t="s">
        <v>39</v>
      </c>
      <c r="B176" s="5">
        <v>8722.21</v>
      </c>
      <c r="C176" s="5">
        <v>7170.74</v>
      </c>
      <c r="D176" s="5">
        <v>6114.63</v>
      </c>
      <c r="E176" s="3" t="s">
        <v>39</v>
      </c>
      <c r="F176">
        <f t="shared" si="9"/>
        <v>0.27784199807520865</v>
      </c>
      <c r="G176" s="10" t="s">
        <v>21</v>
      </c>
      <c r="H176" s="10">
        <v>0.5177970200779599</v>
      </c>
    </row>
    <row r="177" spans="1:8" ht="14.25">
      <c r="A177" s="3" t="s">
        <v>40</v>
      </c>
      <c r="B177" s="4">
        <v>34881.9</v>
      </c>
      <c r="C177" s="5">
        <v>58824.99</v>
      </c>
      <c r="D177" s="5">
        <v>11622.34</v>
      </c>
      <c r="E177" s="3" t="s">
        <v>40</v>
      </c>
      <c r="F177">
        <f t="shared" si="9"/>
        <v>0.11034296937326894</v>
      </c>
      <c r="G177" s="10" t="s">
        <v>29</v>
      </c>
      <c r="H177" s="10">
        <v>0.5235752440877649</v>
      </c>
    </row>
    <row r="178" spans="2:8" ht="14.25">
      <c r="B178" s="9">
        <f>SUM(B153:B177)</f>
        <v>325294.18000000005</v>
      </c>
      <c r="C178" s="9">
        <f>SUM(C153:C177)</f>
        <v>279167.97</v>
      </c>
      <c r="D178" s="9">
        <f>SUM(D153:D177)</f>
        <v>152130.81</v>
      </c>
      <c r="E178" s="8" t="s">
        <v>57</v>
      </c>
      <c r="F178">
        <f t="shared" si="9"/>
        <v>0.20107352043032492</v>
      </c>
      <c r="G178" s="10" t="s">
        <v>27</v>
      </c>
      <c r="H178" s="10">
        <v>0.5302448973770164</v>
      </c>
    </row>
    <row r="179" ht="14.25">
      <c r="A179" s="1" t="s">
        <v>51</v>
      </c>
    </row>
    <row r="180" spans="1:2" ht="14.25">
      <c r="A180" s="1">
        <v>0</v>
      </c>
      <c r="B180" s="1" t="s">
        <v>41</v>
      </c>
    </row>
    <row r="182" spans="1:2" ht="14.25">
      <c r="A182" s="1" t="s">
        <v>5</v>
      </c>
      <c r="B182" s="1" t="s">
        <v>6</v>
      </c>
    </row>
    <row r="183" spans="1:2" ht="14.25">
      <c r="A183" s="1" t="s">
        <v>7</v>
      </c>
      <c r="B183" s="1" t="s">
        <v>8</v>
      </c>
    </row>
    <row r="184" spans="1:2" ht="14.25">
      <c r="A184" s="1" t="s">
        <v>9</v>
      </c>
      <c r="B184" s="1" t="s">
        <v>10</v>
      </c>
    </row>
    <row r="185" spans="1:2" ht="14.25">
      <c r="A185" s="1" t="s">
        <v>11</v>
      </c>
      <c r="B185" s="12" t="s">
        <v>46</v>
      </c>
    </row>
    <row r="187" spans="1:4" ht="14.25">
      <c r="A187" s="3" t="s">
        <v>13</v>
      </c>
      <c r="B187" s="3" t="s">
        <v>8</v>
      </c>
      <c r="C187" s="3" t="s">
        <v>14</v>
      </c>
      <c r="D187" s="3" t="s">
        <v>15</v>
      </c>
    </row>
    <row r="188" spans="1:8" ht="14.25">
      <c r="A188" s="3" t="s">
        <v>16</v>
      </c>
      <c r="B188" s="5">
        <v>816.95</v>
      </c>
      <c r="C188" s="5">
        <v>795.46</v>
      </c>
      <c r="D188" s="5">
        <v>1618.41</v>
      </c>
      <c r="E188" s="3" t="s">
        <v>16</v>
      </c>
      <c r="F188">
        <f aca="true" t="shared" si="10" ref="F188:F194">D188/(B188+C188+D188)</f>
        <v>0.500928556836964</v>
      </c>
      <c r="G188" s="10" t="s">
        <v>26</v>
      </c>
      <c r="H188" s="10">
        <v>0</v>
      </c>
    </row>
    <row r="189" spans="1:8" ht="14.25">
      <c r="A189" s="3" t="s">
        <v>17</v>
      </c>
      <c r="B189" s="5">
        <v>217.44</v>
      </c>
      <c r="C189" s="5">
        <v>77.82</v>
      </c>
      <c r="D189" s="5">
        <v>23.23</v>
      </c>
      <c r="E189" s="3" t="s">
        <v>17</v>
      </c>
      <c r="F189">
        <f t="shared" si="10"/>
        <v>0.07293792583754592</v>
      </c>
      <c r="G189" s="10" t="s">
        <v>35</v>
      </c>
      <c r="H189" s="10">
        <v>0.02930792044554425</v>
      </c>
    </row>
    <row r="190" spans="1:8" ht="14.25">
      <c r="A190" s="3" t="s">
        <v>18</v>
      </c>
      <c r="B190" s="5">
        <v>426.28</v>
      </c>
      <c r="C190" s="5">
        <v>298.99</v>
      </c>
      <c r="D190" s="5">
        <v>723.31</v>
      </c>
      <c r="E190" s="3" t="s">
        <v>18</v>
      </c>
      <c r="F190">
        <f t="shared" si="10"/>
        <v>0.4993234754034986</v>
      </c>
      <c r="G190" s="10" t="s">
        <v>36</v>
      </c>
      <c r="H190" s="10">
        <v>0.04135802469135803</v>
      </c>
    </row>
    <row r="191" spans="1:8" ht="14.25">
      <c r="A191" s="3" t="s">
        <v>19</v>
      </c>
      <c r="B191" s="5">
        <v>195.89</v>
      </c>
      <c r="C191" s="5">
        <v>560.25</v>
      </c>
      <c r="D191" s="4">
        <v>1815.5</v>
      </c>
      <c r="E191" s="3" t="s">
        <v>19</v>
      </c>
      <c r="F191">
        <f t="shared" si="10"/>
        <v>0.7059697313776423</v>
      </c>
      <c r="G191" s="10" t="s">
        <v>17</v>
      </c>
      <c r="H191" s="10">
        <v>0.07293792583754592</v>
      </c>
    </row>
    <row r="192" spans="1:8" ht="14.25">
      <c r="A192" s="3" t="s">
        <v>20</v>
      </c>
      <c r="B192" s="6">
        <v>19793</v>
      </c>
      <c r="C192" s="6">
        <v>5865</v>
      </c>
      <c r="D192" s="6">
        <v>15382</v>
      </c>
      <c r="E192" s="3" t="s">
        <v>20</v>
      </c>
      <c r="F192">
        <f t="shared" si="10"/>
        <v>0.37480506822612086</v>
      </c>
      <c r="G192" s="10" t="s">
        <v>24</v>
      </c>
      <c r="H192" s="10">
        <v>0.2112135811783026</v>
      </c>
    </row>
    <row r="193" spans="1:8" ht="14.25">
      <c r="A193" s="3" t="s">
        <v>21</v>
      </c>
      <c r="B193" s="5">
        <v>26.94</v>
      </c>
      <c r="C193" s="5">
        <v>25.91</v>
      </c>
      <c r="D193" s="5">
        <v>91.65</v>
      </c>
      <c r="E193" s="3" t="s">
        <v>21</v>
      </c>
      <c r="F193">
        <f t="shared" si="10"/>
        <v>0.6342560553633219</v>
      </c>
      <c r="G193" s="10" t="s">
        <v>34</v>
      </c>
      <c r="H193" s="10">
        <v>0.22212388322110727</v>
      </c>
    </row>
    <row r="194" spans="1:14" ht="14.25">
      <c r="A194" s="3" t="s">
        <v>22</v>
      </c>
      <c r="B194" s="4">
        <v>2745.2</v>
      </c>
      <c r="C194" s="4">
        <v>65.5</v>
      </c>
      <c r="D194" s="5">
        <v>7645.34</v>
      </c>
      <c r="E194" s="3" t="s">
        <v>22</v>
      </c>
      <c r="F194">
        <f t="shared" si="10"/>
        <v>0.7311888630877463</v>
      </c>
      <c r="G194" s="10" t="s">
        <v>32</v>
      </c>
      <c r="H194" s="10">
        <v>0.24305122314619773</v>
      </c>
      <c r="N194">
        <f>N196/F213</f>
        <v>0.536518646870247</v>
      </c>
    </row>
    <row r="195" spans="1:8" ht="14.25">
      <c r="A195" s="3" t="s">
        <v>23</v>
      </c>
      <c r="B195" s="4">
        <v>3570.8</v>
      </c>
      <c r="C195" s="4">
        <v>1487.2</v>
      </c>
      <c r="D195" s="4">
        <v>5039.2</v>
      </c>
      <c r="E195" s="3" t="s">
        <v>23</v>
      </c>
      <c r="F195">
        <f aca="true" t="shared" si="11" ref="F195:F213">D195/(B195+C195+D195)</f>
        <v>0.49906904884522435</v>
      </c>
      <c r="G195" s="10" t="s">
        <v>25</v>
      </c>
      <c r="H195" s="10">
        <v>0.2832700654814788</v>
      </c>
    </row>
    <row r="196" spans="1:15" ht="14.25">
      <c r="A196" s="3" t="s">
        <v>24</v>
      </c>
      <c r="B196" s="5">
        <v>25808.45</v>
      </c>
      <c r="C196" s="6">
        <v>5192</v>
      </c>
      <c r="D196" s="6">
        <v>8301</v>
      </c>
      <c r="E196" s="3" t="s">
        <v>24</v>
      </c>
      <c r="F196">
        <f t="shared" si="11"/>
        <v>0.2112135811783026</v>
      </c>
      <c r="G196" s="10" t="s">
        <v>38</v>
      </c>
      <c r="H196" s="10">
        <v>0.29117095978723284</v>
      </c>
      <c r="J196">
        <f>N196/F213</f>
        <v>0.536518646870247</v>
      </c>
      <c r="K196" s="9">
        <f>B196</f>
        <v>25808.45</v>
      </c>
      <c r="L196" s="9">
        <f>C196</f>
        <v>5192</v>
      </c>
      <c r="M196" s="9">
        <f>D196</f>
        <v>8301</v>
      </c>
      <c r="N196">
        <f>M196/(K196+L196+M196)</f>
        <v>0.2112135811783026</v>
      </c>
      <c r="O196">
        <f>'rehaussement proposé 2017'!C8</f>
        <v>0.5</v>
      </c>
    </row>
    <row r="197" spans="1:8" ht="14.25">
      <c r="A197" s="3" t="s">
        <v>25</v>
      </c>
      <c r="B197" s="5">
        <v>8368.94</v>
      </c>
      <c r="C197" s="5">
        <v>3610.95</v>
      </c>
      <c r="D197" s="5">
        <v>4734.76</v>
      </c>
      <c r="E197" s="3" t="s">
        <v>25</v>
      </c>
      <c r="F197">
        <f t="shared" si="11"/>
        <v>0.2832700654814788</v>
      </c>
      <c r="G197" s="10" t="s">
        <v>39</v>
      </c>
      <c r="H197" s="10">
        <v>0.32604975867808295</v>
      </c>
    </row>
    <row r="198" spans="1:8" ht="14.25">
      <c r="A198" s="3" t="s">
        <v>26</v>
      </c>
      <c r="B198" s="5">
        <v>36.25</v>
      </c>
      <c r="C198" s="5">
        <v>40.57</v>
      </c>
      <c r="D198" s="5">
        <v>0</v>
      </c>
      <c r="E198" s="3" t="s">
        <v>26</v>
      </c>
      <c r="F198">
        <f t="shared" si="11"/>
        <v>0</v>
      </c>
      <c r="G198" s="19" t="s">
        <v>53</v>
      </c>
      <c r="H198" s="10">
        <v>0.37480506822612086</v>
      </c>
    </row>
    <row r="199" spans="1:8" ht="14.25">
      <c r="A199" s="3" t="s">
        <v>27</v>
      </c>
      <c r="B199" s="5">
        <v>50.46</v>
      </c>
      <c r="C199" s="5">
        <v>17.83</v>
      </c>
      <c r="D199" s="5">
        <v>114.71</v>
      </c>
      <c r="E199" s="3" t="s">
        <v>27</v>
      </c>
      <c r="F199">
        <f t="shared" si="11"/>
        <v>0.6268306010928961</v>
      </c>
      <c r="G199" t="s">
        <v>57</v>
      </c>
      <c r="H199" s="10">
        <v>0.3936742598051453</v>
      </c>
    </row>
    <row r="200" spans="1:8" ht="14.25">
      <c r="A200" s="3" t="s">
        <v>28</v>
      </c>
      <c r="B200" s="4">
        <v>191.3</v>
      </c>
      <c r="C200" s="5">
        <v>131.15</v>
      </c>
      <c r="D200" s="5">
        <v>212.39</v>
      </c>
      <c r="E200" s="3" t="s">
        <v>28</v>
      </c>
      <c r="F200">
        <f t="shared" si="11"/>
        <v>0.3971094159000822</v>
      </c>
      <c r="G200" s="10" t="s">
        <v>28</v>
      </c>
      <c r="H200" s="10">
        <v>0.3971094159000822</v>
      </c>
    </row>
    <row r="201" spans="1:8" ht="14.25">
      <c r="A201" s="3" t="s">
        <v>29</v>
      </c>
      <c r="B201" s="5">
        <v>117.62</v>
      </c>
      <c r="C201" s="5">
        <v>80.55</v>
      </c>
      <c r="D201" s="5">
        <v>1410.16</v>
      </c>
      <c r="E201" s="3" t="s">
        <v>29</v>
      </c>
      <c r="F201">
        <f t="shared" si="11"/>
        <v>0.8767852368605945</v>
      </c>
      <c r="G201" s="11" t="s">
        <v>31</v>
      </c>
      <c r="H201" s="10">
        <v>0.4108729743857815</v>
      </c>
    </row>
    <row r="202" spans="1:8" ht="14.25">
      <c r="A202" s="3" t="s">
        <v>30</v>
      </c>
      <c r="B202" s="5">
        <v>291.51</v>
      </c>
      <c r="C202" s="5">
        <v>108.58</v>
      </c>
      <c r="D202" s="4">
        <v>957.3</v>
      </c>
      <c r="E202" s="3" t="s">
        <v>30</v>
      </c>
      <c r="F202">
        <f t="shared" si="11"/>
        <v>0.7052505175373327</v>
      </c>
      <c r="G202" s="10" t="s">
        <v>40</v>
      </c>
      <c r="H202" s="10">
        <v>0.49508710305216685</v>
      </c>
    </row>
    <row r="203" spans="1:8" ht="14.25">
      <c r="A203" s="3" t="s">
        <v>31</v>
      </c>
      <c r="B203" s="6">
        <v>1468</v>
      </c>
      <c r="C203" s="6">
        <v>1913</v>
      </c>
      <c r="D203" s="6">
        <v>2358</v>
      </c>
      <c r="E203" s="3" t="s">
        <v>31</v>
      </c>
      <c r="F203">
        <f t="shared" si="11"/>
        <v>0.4108729743857815</v>
      </c>
      <c r="G203" s="10" t="s">
        <v>23</v>
      </c>
      <c r="H203" s="10">
        <v>0.49906904884522435</v>
      </c>
    </row>
    <row r="204" spans="1:8" ht="14.25">
      <c r="A204" s="3" t="s">
        <v>32</v>
      </c>
      <c r="B204" s="5">
        <v>1321.06</v>
      </c>
      <c r="C204" s="5">
        <v>741.58</v>
      </c>
      <c r="D204" s="4">
        <v>662.3</v>
      </c>
      <c r="E204" s="3" t="s">
        <v>32</v>
      </c>
      <c r="F204">
        <f t="shared" si="11"/>
        <v>0.24305122314619773</v>
      </c>
      <c r="G204" s="10" t="s">
        <v>18</v>
      </c>
      <c r="H204" s="10">
        <v>0.4993234754034986</v>
      </c>
    </row>
    <row r="205" spans="1:8" ht="14.25">
      <c r="A205" s="3" t="s">
        <v>33</v>
      </c>
      <c r="B205" s="5">
        <v>1806.67</v>
      </c>
      <c r="C205" s="4">
        <v>592.9</v>
      </c>
      <c r="D205" s="5">
        <v>2518.12</v>
      </c>
      <c r="E205" s="3" t="s">
        <v>33</v>
      </c>
      <c r="F205">
        <f t="shared" si="11"/>
        <v>0.5120534234569482</v>
      </c>
      <c r="G205" s="10" t="s">
        <v>16</v>
      </c>
      <c r="H205" s="10">
        <v>0.500928556836964</v>
      </c>
    </row>
    <row r="206" spans="1:8" ht="14.25">
      <c r="A206" s="3" t="s">
        <v>34</v>
      </c>
      <c r="B206" s="5">
        <v>352.53</v>
      </c>
      <c r="C206" s="5">
        <v>297.86</v>
      </c>
      <c r="D206" s="5">
        <v>185.72</v>
      </c>
      <c r="E206" s="3" t="s">
        <v>34</v>
      </c>
      <c r="F206">
        <f t="shared" si="11"/>
        <v>0.22212388322110727</v>
      </c>
      <c r="G206" s="10" t="s">
        <v>33</v>
      </c>
      <c r="H206" s="10">
        <v>0.5120534234569482</v>
      </c>
    </row>
    <row r="207" spans="1:8" ht="14.25">
      <c r="A207" s="3" t="s">
        <v>35</v>
      </c>
      <c r="B207" s="5">
        <v>1345.05</v>
      </c>
      <c r="C207" s="5">
        <v>235.79</v>
      </c>
      <c r="D207" s="5">
        <v>47.73</v>
      </c>
      <c r="E207" s="3" t="s">
        <v>35</v>
      </c>
      <c r="F207">
        <f t="shared" si="11"/>
        <v>0.02930792044554425</v>
      </c>
      <c r="G207" s="10" t="s">
        <v>37</v>
      </c>
      <c r="H207" s="10">
        <v>0.5608657847338675</v>
      </c>
    </row>
    <row r="208" spans="1:8" ht="14.25">
      <c r="A208" s="3" t="s">
        <v>36</v>
      </c>
      <c r="B208" s="5">
        <v>96.13</v>
      </c>
      <c r="C208" s="5">
        <v>59.17</v>
      </c>
      <c r="D208" s="4">
        <v>6.7</v>
      </c>
      <c r="E208" s="3" t="s">
        <v>36</v>
      </c>
      <c r="F208">
        <f t="shared" si="11"/>
        <v>0.04135802469135803</v>
      </c>
      <c r="G208" s="10" t="s">
        <v>27</v>
      </c>
      <c r="H208" s="10">
        <v>0.6268306010928961</v>
      </c>
    </row>
    <row r="209" spans="1:8" ht="14.25">
      <c r="A209" s="3" t="s">
        <v>37</v>
      </c>
      <c r="B209" s="5">
        <v>218.37</v>
      </c>
      <c r="C209" s="5">
        <v>64.45</v>
      </c>
      <c r="D209" s="5">
        <v>361.22</v>
      </c>
      <c r="E209" s="3" t="s">
        <v>37</v>
      </c>
      <c r="F209">
        <f t="shared" si="11"/>
        <v>0.5608657847338675</v>
      </c>
      <c r="G209" s="10" t="s">
        <v>21</v>
      </c>
      <c r="H209" s="10">
        <v>0.6342560553633219</v>
      </c>
    </row>
    <row r="210" spans="1:8" ht="14.25">
      <c r="A210" s="3" t="s">
        <v>38</v>
      </c>
      <c r="B210" s="5">
        <v>442.51</v>
      </c>
      <c r="C210" s="5">
        <v>802.13</v>
      </c>
      <c r="D210" s="5">
        <v>511.27</v>
      </c>
      <c r="E210" s="3" t="s">
        <v>38</v>
      </c>
      <c r="F210">
        <f t="shared" si="11"/>
        <v>0.29117095978723284</v>
      </c>
      <c r="G210" s="10" t="s">
        <v>30</v>
      </c>
      <c r="H210" s="10">
        <v>0.7052505175373327</v>
      </c>
    </row>
    <row r="211" spans="1:8" ht="14.25">
      <c r="A211" s="3" t="s">
        <v>39</v>
      </c>
      <c r="B211" s="5">
        <v>1378.03</v>
      </c>
      <c r="C211" s="5">
        <v>642.52</v>
      </c>
      <c r="D211" s="5">
        <v>977.52</v>
      </c>
      <c r="E211" s="3" t="s">
        <v>39</v>
      </c>
      <c r="F211">
        <f t="shared" si="11"/>
        <v>0.32604975867808295</v>
      </c>
      <c r="G211" s="10" t="s">
        <v>19</v>
      </c>
      <c r="H211" s="10">
        <v>0.7059697313776423</v>
      </c>
    </row>
    <row r="212" spans="1:8" ht="14.25">
      <c r="A212" s="3" t="s">
        <v>40</v>
      </c>
      <c r="B212" s="5">
        <v>8998.66</v>
      </c>
      <c r="C212" s="5">
        <v>8658.76</v>
      </c>
      <c r="D212" s="4">
        <v>17313.8</v>
      </c>
      <c r="E212" s="3" t="s">
        <v>40</v>
      </c>
      <c r="F212">
        <f t="shared" si="11"/>
        <v>0.49508710305216685</v>
      </c>
      <c r="G212" s="10" t="s">
        <v>22</v>
      </c>
      <c r="H212" s="10">
        <v>0.7311888630877463</v>
      </c>
    </row>
    <row r="213" spans="2:8" ht="14.25">
      <c r="B213" s="9">
        <f>SUM(B188:B212)</f>
        <v>80084.04000000001</v>
      </c>
      <c r="C213" s="9">
        <f>SUM(C188:C212)</f>
        <v>32365.920000000013</v>
      </c>
      <c r="D213" s="9">
        <f>SUM(D188:D212)</f>
        <v>73011.34000000001</v>
      </c>
      <c r="E213" s="8" t="s">
        <v>57</v>
      </c>
      <c r="F213">
        <f t="shared" si="11"/>
        <v>0.3936742598051453</v>
      </c>
      <c r="G213" s="10" t="s">
        <v>29</v>
      </c>
      <c r="H213" s="10">
        <v>0.8767852368605945</v>
      </c>
    </row>
    <row r="214" ht="14.25">
      <c r="A214" s="1" t="s">
        <v>51</v>
      </c>
    </row>
    <row r="215" spans="1:2" ht="14.25">
      <c r="A215" s="1">
        <v>0</v>
      </c>
      <c r="B215" s="1" t="s">
        <v>41</v>
      </c>
    </row>
    <row r="217" spans="1:2" ht="14.25">
      <c r="A217" s="1" t="s">
        <v>5</v>
      </c>
      <c r="B217" s="1" t="s">
        <v>6</v>
      </c>
    </row>
    <row r="218" spans="1:2" ht="14.25">
      <c r="A218" s="1" t="s">
        <v>7</v>
      </c>
      <c r="B218" s="1" t="s">
        <v>8</v>
      </c>
    </row>
    <row r="219" spans="1:2" ht="14.25">
      <c r="A219" s="1" t="s">
        <v>9</v>
      </c>
      <c r="B219" s="1" t="s">
        <v>10</v>
      </c>
    </row>
    <row r="220" spans="1:2" ht="14.25">
      <c r="A220" s="1" t="s">
        <v>11</v>
      </c>
      <c r="B220" s="12" t="s">
        <v>47</v>
      </c>
    </row>
    <row r="222" spans="1:4" ht="14.25">
      <c r="A222" s="3" t="s">
        <v>13</v>
      </c>
      <c r="B222" s="3" t="s">
        <v>8</v>
      </c>
      <c r="C222" s="3" t="s">
        <v>14</v>
      </c>
      <c r="D222" s="3" t="s">
        <v>15</v>
      </c>
    </row>
    <row r="223" spans="1:8" ht="14.25">
      <c r="A223" s="3" t="s">
        <v>16</v>
      </c>
      <c r="B223" s="4">
        <v>1959.2</v>
      </c>
      <c r="C223" s="5">
        <v>6510.31</v>
      </c>
      <c r="D223" s="5">
        <v>1510.02</v>
      </c>
      <c r="E223" s="3" t="s">
        <v>16</v>
      </c>
      <c r="F223">
        <f>D223/(B223+C223+D223)</f>
        <v>0.1513117351217943</v>
      </c>
      <c r="G223" s="10" t="s">
        <v>22</v>
      </c>
      <c r="H223" s="10">
        <v>0</v>
      </c>
    </row>
    <row r="224" spans="1:8" ht="14.25">
      <c r="A224" s="3" t="s">
        <v>17</v>
      </c>
      <c r="B224" s="5">
        <v>400.69</v>
      </c>
      <c r="C224" s="5">
        <v>604.54</v>
      </c>
      <c r="D224" s="5">
        <v>107.47</v>
      </c>
      <c r="E224" s="3" t="s">
        <v>17</v>
      </c>
      <c r="F224">
        <f aca="true" t="shared" si="12" ref="F224:F248">D224/(B224+C224+D224)</f>
        <v>0.0965848836164285</v>
      </c>
      <c r="G224" s="10" t="s">
        <v>37</v>
      </c>
      <c r="H224" s="10">
        <v>0.02914948210181657</v>
      </c>
    </row>
    <row r="225" spans="1:8" ht="14.25">
      <c r="A225" s="3" t="s">
        <v>18</v>
      </c>
      <c r="B225" s="5">
        <v>1535.08</v>
      </c>
      <c r="C225" s="6">
        <v>1920</v>
      </c>
      <c r="D225" s="5">
        <v>843.33</v>
      </c>
      <c r="E225" s="3" t="s">
        <v>18</v>
      </c>
      <c r="F225">
        <f t="shared" si="12"/>
        <v>0.19619580263399725</v>
      </c>
      <c r="G225" s="10" t="s">
        <v>28</v>
      </c>
      <c r="H225" s="10">
        <v>0.06742604066341581</v>
      </c>
    </row>
    <row r="226" spans="1:8" ht="14.25">
      <c r="A226" s="3" t="s">
        <v>19</v>
      </c>
      <c r="B226" s="5">
        <v>1765.12</v>
      </c>
      <c r="C226" s="5">
        <v>3201.73</v>
      </c>
      <c r="D226" s="5">
        <v>803.36</v>
      </c>
      <c r="E226" s="3" t="s">
        <v>19</v>
      </c>
      <c r="F226">
        <f t="shared" si="12"/>
        <v>0.13922543546941965</v>
      </c>
      <c r="G226" s="10" t="s">
        <v>24</v>
      </c>
      <c r="H226" s="10">
        <v>0.07993008485752796</v>
      </c>
    </row>
    <row r="227" spans="1:8" ht="14.25">
      <c r="A227" s="3" t="s">
        <v>20</v>
      </c>
      <c r="B227" s="6">
        <v>18289</v>
      </c>
      <c r="C227" s="6">
        <v>60289</v>
      </c>
      <c r="D227" s="6">
        <v>15898</v>
      </c>
      <c r="E227" s="3" t="s">
        <v>20</v>
      </c>
      <c r="F227">
        <f t="shared" si="12"/>
        <v>0.16827554087810662</v>
      </c>
      <c r="G227" s="10" t="s">
        <v>30</v>
      </c>
      <c r="H227" s="10">
        <v>0.08279013672556025</v>
      </c>
    </row>
    <row r="228" spans="1:8" ht="14.25">
      <c r="A228" s="3" t="s">
        <v>21</v>
      </c>
      <c r="B228" s="5">
        <v>193.53</v>
      </c>
      <c r="C228" s="5">
        <v>256.44</v>
      </c>
      <c r="D228" s="5">
        <v>216.64</v>
      </c>
      <c r="E228" s="3" t="s">
        <v>21</v>
      </c>
      <c r="F228">
        <f t="shared" si="12"/>
        <v>0.32498762394803554</v>
      </c>
      <c r="G228" s="10" t="s">
        <v>40</v>
      </c>
      <c r="H228" s="10">
        <v>0.08757811712386258</v>
      </c>
    </row>
    <row r="229" spans="1:14" ht="14.25">
      <c r="A229" s="3" t="s">
        <v>22</v>
      </c>
      <c r="B229" s="7">
        <v>0</v>
      </c>
      <c r="C229" s="7">
        <v>0</v>
      </c>
      <c r="D229" s="7">
        <v>0</v>
      </c>
      <c r="E229" s="3" t="s">
        <v>22</v>
      </c>
      <c r="F229">
        <v>0</v>
      </c>
      <c r="G229" s="10" t="s">
        <v>38</v>
      </c>
      <c r="H229" s="10">
        <v>0.08886284849372589</v>
      </c>
      <c r="N229">
        <f>N231/F248</f>
        <v>0.5798364213470809</v>
      </c>
    </row>
    <row r="230" spans="1:8" ht="14.25">
      <c r="A230" s="3" t="s">
        <v>23</v>
      </c>
      <c r="B230" s="4">
        <v>10793.6</v>
      </c>
      <c r="C230" s="4">
        <v>13168.3</v>
      </c>
      <c r="D230" s="4">
        <v>3770.7</v>
      </c>
      <c r="E230" s="3" t="s">
        <v>23</v>
      </c>
      <c r="F230">
        <f t="shared" si="12"/>
        <v>0.13596633564829838</v>
      </c>
      <c r="G230" s="10" t="s">
        <v>17</v>
      </c>
      <c r="H230" s="10">
        <v>0.0965848836164285</v>
      </c>
    </row>
    <row r="231" spans="1:15" ht="14.25">
      <c r="A231" s="3" t="s">
        <v>24</v>
      </c>
      <c r="B231" s="5">
        <v>14423.51</v>
      </c>
      <c r="C231" s="6">
        <v>41911</v>
      </c>
      <c r="D231" s="6">
        <v>4894</v>
      </c>
      <c r="E231" s="3" t="s">
        <v>24</v>
      </c>
      <c r="F231">
        <f t="shared" si="12"/>
        <v>0.07993008485752796</v>
      </c>
      <c r="G231" s="10" t="s">
        <v>29</v>
      </c>
      <c r="H231" s="10">
        <v>0.1033373857798345</v>
      </c>
      <c r="J231">
        <f>N231/F248</f>
        <v>0.5798364213470809</v>
      </c>
      <c r="K231" s="9">
        <f>B231-'rehaussement proposé 2017'!C9*1000</f>
        <v>14423.51</v>
      </c>
      <c r="L231" s="9">
        <f>C231</f>
        <v>41911</v>
      </c>
      <c r="M231" s="9">
        <f>D231+'rehaussement proposé 2017'!C9*1000</f>
        <v>4894</v>
      </c>
      <c r="N231">
        <f>M231/(K231+L231+M231)</f>
        <v>0.07993008485752796</v>
      </c>
      <c r="O231">
        <f>'rehaussement proposé 2017'!C9</f>
        <v>0</v>
      </c>
    </row>
    <row r="232" spans="1:8" ht="14.25">
      <c r="A232" s="3" t="s">
        <v>25</v>
      </c>
      <c r="B232" s="5">
        <v>19264.65</v>
      </c>
      <c r="C232" s="5">
        <v>24795.34</v>
      </c>
      <c r="D232" s="5">
        <v>8698.04</v>
      </c>
      <c r="E232" s="3" t="s">
        <v>25</v>
      </c>
      <c r="F232">
        <f t="shared" si="12"/>
        <v>0.1648666563175312</v>
      </c>
      <c r="G232" s="10" t="s">
        <v>23</v>
      </c>
      <c r="H232" s="10">
        <v>0.13596633564829838</v>
      </c>
    </row>
    <row r="233" spans="1:8" ht="14.25">
      <c r="A233" s="3" t="s">
        <v>26</v>
      </c>
      <c r="B233" s="5">
        <v>34.78</v>
      </c>
      <c r="C233" s="5">
        <v>224.65</v>
      </c>
      <c r="D233" s="5">
        <v>100.13</v>
      </c>
      <c r="E233" s="3" t="s">
        <v>26</v>
      </c>
      <c r="F233">
        <f t="shared" si="12"/>
        <v>0.27847925241962396</v>
      </c>
      <c r="G233" s="10" t="s">
        <v>36</v>
      </c>
      <c r="H233" s="10">
        <v>0.13688664659451544</v>
      </c>
    </row>
    <row r="234" spans="1:8" ht="14.25">
      <c r="A234" s="3" t="s">
        <v>27</v>
      </c>
      <c r="B234" s="4">
        <v>183.6</v>
      </c>
      <c r="C234" s="5">
        <v>360.36</v>
      </c>
      <c r="D234" s="5">
        <v>141.27</v>
      </c>
      <c r="E234" s="3" t="s">
        <v>27</v>
      </c>
      <c r="F234">
        <f t="shared" si="12"/>
        <v>0.20616435357471216</v>
      </c>
      <c r="G234" s="10" t="s">
        <v>57</v>
      </c>
      <c r="H234" s="10">
        <v>0.13784936908901602</v>
      </c>
    </row>
    <row r="235" spans="1:8" ht="14.25">
      <c r="A235" s="3" t="s">
        <v>28</v>
      </c>
      <c r="B235" s="5">
        <v>520.64</v>
      </c>
      <c r="C235" s="5">
        <v>709.08</v>
      </c>
      <c r="D235" s="5">
        <v>88.91</v>
      </c>
      <c r="E235" s="3" t="s">
        <v>28</v>
      </c>
      <c r="F235">
        <f t="shared" si="12"/>
        <v>0.06742604066341581</v>
      </c>
      <c r="G235" s="10" t="s">
        <v>19</v>
      </c>
      <c r="H235" s="10">
        <v>0.13922543546941965</v>
      </c>
    </row>
    <row r="236" spans="1:8" ht="14.25">
      <c r="A236" s="3" t="s">
        <v>29</v>
      </c>
      <c r="B236" s="5">
        <v>278.77</v>
      </c>
      <c r="C236" s="5">
        <v>407.15</v>
      </c>
      <c r="D236" s="5">
        <v>79.05</v>
      </c>
      <c r="E236" s="3" t="s">
        <v>29</v>
      </c>
      <c r="F236">
        <f t="shared" si="12"/>
        <v>0.1033373857798345</v>
      </c>
      <c r="G236" s="10" t="s">
        <v>16</v>
      </c>
      <c r="H236" s="10">
        <v>0.1513117351217943</v>
      </c>
    </row>
    <row r="237" spans="1:8" ht="14.25">
      <c r="A237" s="3" t="s">
        <v>30</v>
      </c>
      <c r="B237" s="5">
        <v>924.22</v>
      </c>
      <c r="C237" s="5">
        <v>1311.69</v>
      </c>
      <c r="D237" s="5">
        <v>201.82</v>
      </c>
      <c r="E237" s="3" t="s">
        <v>30</v>
      </c>
      <c r="F237">
        <f t="shared" si="12"/>
        <v>0.08279013672556025</v>
      </c>
      <c r="G237" s="10" t="s">
        <v>25</v>
      </c>
      <c r="H237" s="10">
        <v>0.1648666563175312</v>
      </c>
    </row>
    <row r="238" spans="1:8" ht="14.25">
      <c r="A238" s="3" t="s">
        <v>31</v>
      </c>
      <c r="B238" s="6">
        <v>4387</v>
      </c>
      <c r="C238" s="6">
        <v>8653</v>
      </c>
      <c r="D238" s="6">
        <v>2893</v>
      </c>
      <c r="E238" s="3" t="s">
        <v>31</v>
      </c>
      <c r="F238">
        <f t="shared" si="12"/>
        <v>0.18157283625180443</v>
      </c>
      <c r="G238" s="19" t="s">
        <v>54</v>
      </c>
      <c r="H238" s="10">
        <v>0.16827554087810662</v>
      </c>
    </row>
    <row r="239" spans="1:8" ht="14.25">
      <c r="A239" s="3" t="s">
        <v>32</v>
      </c>
      <c r="B239" s="4">
        <v>1667.8</v>
      </c>
      <c r="C239" s="5">
        <v>8606.23</v>
      </c>
      <c r="D239" s="5">
        <v>2401.15</v>
      </c>
      <c r="E239" s="3" t="s">
        <v>32</v>
      </c>
      <c r="F239">
        <f t="shared" si="12"/>
        <v>0.18943715197732894</v>
      </c>
      <c r="G239" s="10" t="s">
        <v>35</v>
      </c>
      <c r="H239" s="10">
        <v>0.16972802191201558</v>
      </c>
    </row>
    <row r="240" spans="1:8" ht="14.25">
      <c r="A240" s="3" t="s">
        <v>33</v>
      </c>
      <c r="B240" s="5">
        <v>3679.32</v>
      </c>
      <c r="C240" s="4">
        <v>6403.2</v>
      </c>
      <c r="D240" s="5">
        <v>2503.99</v>
      </c>
      <c r="E240" s="3" t="s">
        <v>33</v>
      </c>
      <c r="F240">
        <f t="shared" si="12"/>
        <v>0.19894235971687146</v>
      </c>
      <c r="G240" s="10" t="s">
        <v>34</v>
      </c>
      <c r="H240" s="10">
        <v>0.17113532178365184</v>
      </c>
    </row>
    <row r="241" spans="1:8" ht="14.25">
      <c r="A241" s="3" t="s">
        <v>34</v>
      </c>
      <c r="B241" s="5">
        <v>935.63</v>
      </c>
      <c r="C241" s="5">
        <v>2544.98</v>
      </c>
      <c r="D241" s="5">
        <v>718.64</v>
      </c>
      <c r="E241" s="3" t="s">
        <v>34</v>
      </c>
      <c r="F241">
        <f t="shared" si="12"/>
        <v>0.17113532178365184</v>
      </c>
      <c r="G241" s="10" t="s">
        <v>31</v>
      </c>
      <c r="H241" s="10">
        <v>0.18157283625180443</v>
      </c>
    </row>
    <row r="242" spans="1:8" ht="14.25">
      <c r="A242" s="3" t="s">
        <v>35</v>
      </c>
      <c r="B242" s="5">
        <v>1635.08</v>
      </c>
      <c r="C242" s="5">
        <v>1129.46</v>
      </c>
      <c r="D242" s="5">
        <v>565.14</v>
      </c>
      <c r="E242" s="3" t="s">
        <v>35</v>
      </c>
      <c r="F242">
        <f t="shared" si="12"/>
        <v>0.16972802191201558</v>
      </c>
      <c r="G242" s="10" t="s">
        <v>32</v>
      </c>
      <c r="H242" s="10">
        <v>0.18943715197732894</v>
      </c>
    </row>
    <row r="243" spans="1:8" ht="14.25">
      <c r="A243" s="3" t="s">
        <v>36</v>
      </c>
      <c r="B243" s="5">
        <v>308.51</v>
      </c>
      <c r="C243" s="5">
        <v>752.17</v>
      </c>
      <c r="D243" s="5">
        <v>168.22</v>
      </c>
      <c r="E243" s="3" t="s">
        <v>36</v>
      </c>
      <c r="F243">
        <f t="shared" si="12"/>
        <v>0.13688664659451544</v>
      </c>
      <c r="G243" s="10" t="s">
        <v>18</v>
      </c>
      <c r="H243" s="10">
        <v>0.19619580263399725</v>
      </c>
    </row>
    <row r="244" spans="1:8" ht="14.25">
      <c r="A244" s="3" t="s">
        <v>37</v>
      </c>
      <c r="B244" s="5">
        <v>952.97</v>
      </c>
      <c r="C244" s="6">
        <v>1514</v>
      </c>
      <c r="D244" s="5">
        <v>74.07</v>
      </c>
      <c r="E244" s="3" t="s">
        <v>37</v>
      </c>
      <c r="F244">
        <f t="shared" si="12"/>
        <v>0.02914948210181657</v>
      </c>
      <c r="G244" s="10" t="s">
        <v>33</v>
      </c>
      <c r="H244" s="10">
        <v>0.19894235971687146</v>
      </c>
    </row>
    <row r="245" spans="1:8" ht="14.25">
      <c r="A245" s="3" t="s">
        <v>38</v>
      </c>
      <c r="B245" s="5">
        <v>1715.51</v>
      </c>
      <c r="C245" s="5">
        <v>2949.74</v>
      </c>
      <c r="D245" s="6">
        <v>455</v>
      </c>
      <c r="E245" s="3" t="s">
        <v>38</v>
      </c>
      <c r="F245">
        <f t="shared" si="12"/>
        <v>0.08886284849372589</v>
      </c>
      <c r="G245" s="10" t="s">
        <v>39</v>
      </c>
      <c r="H245" s="10">
        <v>0.20448481239402852</v>
      </c>
    </row>
    <row r="246" spans="1:8" ht="14.25">
      <c r="A246" s="3" t="s">
        <v>39</v>
      </c>
      <c r="B246" s="5">
        <v>1992.53</v>
      </c>
      <c r="C246" s="5">
        <v>6316.65</v>
      </c>
      <c r="D246" s="5">
        <v>2135.85</v>
      </c>
      <c r="E246" s="3" t="s">
        <v>39</v>
      </c>
      <c r="F246">
        <f t="shared" si="12"/>
        <v>0.20448481239402852</v>
      </c>
      <c r="G246" s="10" t="s">
        <v>27</v>
      </c>
      <c r="H246" s="10">
        <v>0.20616435357471216</v>
      </c>
    </row>
    <row r="247" spans="1:8" ht="13.5" customHeight="1">
      <c r="A247" s="3" t="s">
        <v>40</v>
      </c>
      <c r="B247" s="5">
        <v>16858.53</v>
      </c>
      <c r="C247" s="5">
        <v>47581.01</v>
      </c>
      <c r="D247" s="5">
        <v>6185.18</v>
      </c>
      <c r="E247" s="3" t="s">
        <v>40</v>
      </c>
      <c r="F247">
        <f t="shared" si="12"/>
        <v>0.08757811712386258</v>
      </c>
      <c r="G247" s="11" t="s">
        <v>26</v>
      </c>
      <c r="H247" s="10">
        <v>0.27847925241962396</v>
      </c>
    </row>
    <row r="248" spans="2:8" ht="14.25">
      <c r="B248" s="9">
        <f>SUM(B223:B247)</f>
        <v>104699.27000000002</v>
      </c>
      <c r="C248" s="9">
        <f>SUM(C223:C247)</f>
        <v>242120.03</v>
      </c>
      <c r="D248" s="9">
        <f>SUM(D223:D247)</f>
        <v>55452.979999999996</v>
      </c>
      <c r="E248" s="8" t="s">
        <v>57</v>
      </c>
      <c r="F248">
        <f t="shared" si="12"/>
        <v>0.13784936908901602</v>
      </c>
      <c r="G248" s="10" t="s">
        <v>21</v>
      </c>
      <c r="H248" s="10">
        <v>0.32498762394803554</v>
      </c>
    </row>
    <row r="249" ht="14.25">
      <c r="A249" s="1" t="s">
        <v>51</v>
      </c>
    </row>
    <row r="250" spans="1:2" ht="14.25">
      <c r="A250" s="1">
        <v>0</v>
      </c>
      <c r="B250" s="1" t="s">
        <v>41</v>
      </c>
    </row>
    <row r="252" spans="1:2" ht="14.25">
      <c r="A252" s="1" t="s">
        <v>5</v>
      </c>
      <c r="B252" s="1" t="s">
        <v>6</v>
      </c>
    </row>
    <row r="253" spans="1:2" ht="14.25">
      <c r="A253" s="1" t="s">
        <v>7</v>
      </c>
      <c r="B253" s="1" t="s">
        <v>8</v>
      </c>
    </row>
    <row r="254" spans="1:2" ht="14.25">
      <c r="A254" s="1" t="s">
        <v>9</v>
      </c>
      <c r="B254" s="1" t="s">
        <v>10</v>
      </c>
    </row>
    <row r="255" spans="1:2" ht="14.25">
      <c r="A255" s="1" t="s">
        <v>11</v>
      </c>
      <c r="B255" s="12" t="s">
        <v>48</v>
      </c>
    </row>
    <row r="257" spans="1:4" ht="14.25">
      <c r="A257" s="3" t="s">
        <v>13</v>
      </c>
      <c r="B257" s="3" t="s">
        <v>8</v>
      </c>
      <c r="C257" s="3" t="s">
        <v>14</v>
      </c>
      <c r="D257" s="3" t="s">
        <v>15</v>
      </c>
    </row>
    <row r="258" spans="1:8" ht="14.25">
      <c r="A258" s="3" t="s">
        <v>16</v>
      </c>
      <c r="B258" s="5">
        <v>6477.54</v>
      </c>
      <c r="C258" s="4">
        <v>256.7</v>
      </c>
      <c r="D258" s="4">
        <v>547.3</v>
      </c>
      <c r="E258" s="3" t="s">
        <v>16</v>
      </c>
      <c r="F258">
        <f>D258/(B258+C258+D258)</f>
        <v>0.07516267163264913</v>
      </c>
      <c r="G258" s="10" t="s">
        <v>21</v>
      </c>
      <c r="H258" s="10">
        <v>0</v>
      </c>
    </row>
    <row r="259" spans="1:8" ht="14.25">
      <c r="A259" s="3" t="s">
        <v>17</v>
      </c>
      <c r="B259" s="5">
        <v>468.43</v>
      </c>
      <c r="C259" s="5">
        <v>2.47</v>
      </c>
      <c r="D259" s="5">
        <v>25.19</v>
      </c>
      <c r="E259" s="3" t="s">
        <v>17</v>
      </c>
      <c r="F259">
        <f aca="true" t="shared" si="13" ref="F259:F283">D259/(B259+C259+D259)</f>
        <v>0.05077707674010764</v>
      </c>
      <c r="G259" s="10" t="s">
        <v>26</v>
      </c>
      <c r="H259" s="10">
        <v>0</v>
      </c>
    </row>
    <row r="260" spans="1:8" ht="14.25">
      <c r="A260" s="3" t="s">
        <v>18</v>
      </c>
      <c r="B260" s="5">
        <v>3059.05</v>
      </c>
      <c r="C260" s="5">
        <v>15.98</v>
      </c>
      <c r="D260" s="5">
        <v>1213.07</v>
      </c>
      <c r="E260" s="3" t="s">
        <v>18</v>
      </c>
      <c r="F260">
        <f t="shared" si="13"/>
        <v>0.2828921900142254</v>
      </c>
      <c r="G260" s="10" t="s">
        <v>27</v>
      </c>
      <c r="H260" s="10">
        <v>0</v>
      </c>
    </row>
    <row r="261" spans="1:8" ht="14.25">
      <c r="A261" s="3" t="s">
        <v>19</v>
      </c>
      <c r="B261" s="5">
        <v>11926.73</v>
      </c>
      <c r="C261" s="5">
        <v>656.78</v>
      </c>
      <c r="D261" s="5">
        <v>243.77</v>
      </c>
      <c r="E261" s="3" t="s">
        <v>19</v>
      </c>
      <c r="F261">
        <f t="shared" si="13"/>
        <v>0.01900402891337836</v>
      </c>
      <c r="G261" s="10" t="s">
        <v>28</v>
      </c>
      <c r="H261" s="10">
        <v>0</v>
      </c>
    </row>
    <row r="262" spans="1:8" ht="14.25">
      <c r="A262" s="3" t="s">
        <v>20</v>
      </c>
      <c r="B262" s="6">
        <v>32437</v>
      </c>
      <c r="C262" s="6">
        <v>575</v>
      </c>
      <c r="D262" s="6">
        <v>14880</v>
      </c>
      <c r="E262" s="3" t="s">
        <v>20</v>
      </c>
      <c r="F262">
        <f t="shared" si="13"/>
        <v>0.31069907291405663</v>
      </c>
      <c r="G262" s="10" t="s">
        <v>36</v>
      </c>
      <c r="H262" s="10">
        <v>0</v>
      </c>
    </row>
    <row r="263" spans="1:8" ht="14.25">
      <c r="A263" s="3" t="s">
        <v>21</v>
      </c>
      <c r="B263" s="5">
        <v>344.38</v>
      </c>
      <c r="C263" s="5">
        <v>0.44</v>
      </c>
      <c r="D263" s="7">
        <v>0</v>
      </c>
      <c r="E263" s="3" t="s">
        <v>21</v>
      </c>
      <c r="F263">
        <f t="shared" si="13"/>
        <v>0</v>
      </c>
      <c r="G263" s="10" t="s">
        <v>37</v>
      </c>
      <c r="H263" s="10">
        <v>0</v>
      </c>
    </row>
    <row r="264" spans="1:8" ht="14.25">
      <c r="A264" s="3" t="s">
        <v>22</v>
      </c>
      <c r="B264" s="5">
        <v>919.03</v>
      </c>
      <c r="C264" s="5">
        <v>50.45</v>
      </c>
      <c r="D264" s="5">
        <v>3.73</v>
      </c>
      <c r="E264" s="3" t="s">
        <v>22</v>
      </c>
      <c r="F264">
        <f t="shared" si="13"/>
        <v>0.0038326774283042714</v>
      </c>
      <c r="G264" s="10" t="s">
        <v>40</v>
      </c>
      <c r="H264" s="10">
        <v>0</v>
      </c>
    </row>
    <row r="265" spans="1:8" ht="14.25">
      <c r="A265" s="3" t="s">
        <v>23</v>
      </c>
      <c r="B265" s="6">
        <v>13233</v>
      </c>
      <c r="C265" s="4">
        <v>237.4</v>
      </c>
      <c r="D265" s="4">
        <v>5737.5</v>
      </c>
      <c r="E265" s="3" t="s">
        <v>23</v>
      </c>
      <c r="F265">
        <f t="shared" si="13"/>
        <v>0.2987052202479188</v>
      </c>
      <c r="G265" s="10" t="s">
        <v>22</v>
      </c>
      <c r="H265" s="10">
        <v>0.0038326774283042714</v>
      </c>
    </row>
    <row r="266" spans="1:15" ht="14.25">
      <c r="A266" s="3" t="s">
        <v>24</v>
      </c>
      <c r="B266" s="5">
        <v>25492.63</v>
      </c>
      <c r="C266" s="6">
        <v>399</v>
      </c>
      <c r="D266" s="6">
        <v>23560</v>
      </c>
      <c r="E266" s="3" t="s">
        <v>24</v>
      </c>
      <c r="F266">
        <f t="shared" si="13"/>
        <v>0.476425145136773</v>
      </c>
      <c r="G266" s="10" t="s">
        <v>31</v>
      </c>
      <c r="H266" s="10">
        <v>0.017684542135032576</v>
      </c>
      <c r="J266">
        <f>N266/F283</f>
        <v>1.6807522229907683</v>
      </c>
      <c r="K266" s="9">
        <f>B266</f>
        <v>25492.63</v>
      </c>
      <c r="L266" s="9">
        <f>C266</f>
        <v>399</v>
      </c>
      <c r="M266" s="9">
        <f>D266</f>
        <v>23560</v>
      </c>
      <c r="N266">
        <f>M266/(K266+L266+M266)</f>
        <v>0.476425145136773</v>
      </c>
      <c r="O266">
        <f>'rehaussement proposé 2017'!C10*1000</f>
        <v>0</v>
      </c>
    </row>
    <row r="267" spans="1:8" ht="14.25">
      <c r="A267" s="3" t="s">
        <v>25</v>
      </c>
      <c r="B267" s="5">
        <v>12800.83</v>
      </c>
      <c r="C267" s="6">
        <v>0</v>
      </c>
      <c r="D267" s="5">
        <v>14020.26</v>
      </c>
      <c r="E267" s="3" t="s">
        <v>25</v>
      </c>
      <c r="F267">
        <f t="shared" si="13"/>
        <v>0.5227326704470251</v>
      </c>
      <c r="G267" s="10" t="s">
        <v>19</v>
      </c>
      <c r="H267" s="10">
        <v>0.01900402891337836</v>
      </c>
    </row>
    <row r="268" spans="1:14" ht="14.25">
      <c r="A268" s="3" t="s">
        <v>26</v>
      </c>
      <c r="B268" s="5">
        <v>71.85</v>
      </c>
      <c r="C268" s="5">
        <v>1.89</v>
      </c>
      <c r="D268" s="6">
        <v>0</v>
      </c>
      <c r="E268" s="3" t="s">
        <v>26</v>
      </c>
      <c r="F268">
        <f t="shared" si="13"/>
        <v>0</v>
      </c>
      <c r="G268" s="10" t="s">
        <v>17</v>
      </c>
      <c r="H268" s="10">
        <v>0.05077707674010764</v>
      </c>
      <c r="N268">
        <f>N266/F283</f>
        <v>1.6807522229907683</v>
      </c>
    </row>
    <row r="269" spans="1:8" ht="14.25">
      <c r="A269" s="3" t="s">
        <v>27</v>
      </c>
      <c r="B269" s="5">
        <v>264.03</v>
      </c>
      <c r="C269" s="5">
        <v>1.14</v>
      </c>
      <c r="D269" s="6">
        <v>0</v>
      </c>
      <c r="E269" s="3" t="s">
        <v>27</v>
      </c>
      <c r="F269">
        <f t="shared" si="13"/>
        <v>0</v>
      </c>
      <c r="G269" s="10" t="s">
        <v>16</v>
      </c>
      <c r="H269" s="10">
        <v>0.07516267163264913</v>
      </c>
    </row>
    <row r="270" spans="1:8" ht="14.25">
      <c r="A270" s="3" t="s">
        <v>28</v>
      </c>
      <c r="B270" s="5">
        <v>432.47</v>
      </c>
      <c r="C270" s="5">
        <v>1.36</v>
      </c>
      <c r="D270" s="7">
        <v>0</v>
      </c>
      <c r="E270" s="3" t="s">
        <v>28</v>
      </c>
      <c r="F270">
        <f t="shared" si="13"/>
        <v>0</v>
      </c>
      <c r="G270" s="10" t="s">
        <v>39</v>
      </c>
      <c r="H270" s="10">
        <v>0.12639130641350685</v>
      </c>
    </row>
    <row r="271" spans="1:8" ht="14.25">
      <c r="A271" s="3" t="s">
        <v>29</v>
      </c>
      <c r="B271" s="5">
        <v>8.79</v>
      </c>
      <c r="C271" s="5">
        <v>0.16</v>
      </c>
      <c r="D271" s="5">
        <v>77.93</v>
      </c>
      <c r="E271" s="3" t="s">
        <v>29</v>
      </c>
      <c r="F271">
        <f t="shared" si="13"/>
        <v>0.8969843462246777</v>
      </c>
      <c r="G271" s="10" t="s">
        <v>38</v>
      </c>
      <c r="H271" s="10">
        <v>0.13843598615916955</v>
      </c>
    </row>
    <row r="272" spans="1:8" ht="14.25">
      <c r="A272" s="3" t="s">
        <v>30</v>
      </c>
      <c r="B272" s="5">
        <v>826.34</v>
      </c>
      <c r="C272" s="6">
        <v>0</v>
      </c>
      <c r="D272" s="5">
        <v>460.64</v>
      </c>
      <c r="E272" s="3" t="s">
        <v>30</v>
      </c>
      <c r="F272">
        <f t="shared" si="13"/>
        <v>0.35792320004972883</v>
      </c>
      <c r="G272" s="10" t="s">
        <v>35</v>
      </c>
      <c r="H272" s="10">
        <v>0.1489498109742478</v>
      </c>
    </row>
    <row r="273" spans="1:8" ht="14.25">
      <c r="A273" s="3" t="s">
        <v>31</v>
      </c>
      <c r="B273" s="6">
        <v>13651</v>
      </c>
      <c r="C273" s="6">
        <v>69</v>
      </c>
      <c r="D273" s="6">
        <v>247</v>
      </c>
      <c r="E273" s="3" t="s">
        <v>31</v>
      </c>
      <c r="F273">
        <f t="shared" si="13"/>
        <v>0.017684542135032576</v>
      </c>
      <c r="G273" s="10" t="s">
        <v>34</v>
      </c>
      <c r="H273" s="10">
        <v>0.2627451814661958</v>
      </c>
    </row>
    <row r="274" spans="1:8" ht="14.25">
      <c r="A274" s="3" t="s">
        <v>32</v>
      </c>
      <c r="B274" s="5">
        <v>5475.31</v>
      </c>
      <c r="C274" s="6">
        <v>0</v>
      </c>
      <c r="D274" s="4">
        <v>2209.1</v>
      </c>
      <c r="E274" s="3" t="s">
        <v>32</v>
      </c>
      <c r="F274">
        <f t="shared" si="13"/>
        <v>0.28747815382052755</v>
      </c>
      <c r="G274" s="10" t="s">
        <v>18</v>
      </c>
      <c r="H274" s="10">
        <v>0.2828921900142254</v>
      </c>
    </row>
    <row r="275" spans="1:8" ht="14.25">
      <c r="A275" s="3" t="s">
        <v>33</v>
      </c>
      <c r="B275" s="4">
        <v>6318.1</v>
      </c>
      <c r="C275" s="5">
        <v>68.13</v>
      </c>
      <c r="D275" s="5">
        <v>2631.08</v>
      </c>
      <c r="E275" s="3" t="s">
        <v>33</v>
      </c>
      <c r="F275">
        <f t="shared" si="13"/>
        <v>0.2917810300411098</v>
      </c>
      <c r="G275" s="10" t="s">
        <v>57</v>
      </c>
      <c r="H275" s="10">
        <v>0.2834594764295545</v>
      </c>
    </row>
    <row r="276" spans="1:8" ht="14.25">
      <c r="A276" s="3" t="s">
        <v>34</v>
      </c>
      <c r="B276" s="5">
        <v>1714.03</v>
      </c>
      <c r="C276" s="5">
        <v>18.74</v>
      </c>
      <c r="D276" s="5">
        <v>617.53</v>
      </c>
      <c r="E276" s="3" t="s">
        <v>34</v>
      </c>
      <c r="F276">
        <f t="shared" si="13"/>
        <v>0.2627451814661958</v>
      </c>
      <c r="G276" s="10" t="s">
        <v>32</v>
      </c>
      <c r="H276" s="10">
        <v>0.28747815382052755</v>
      </c>
    </row>
    <row r="277" spans="1:8" ht="14.25">
      <c r="A277" s="3" t="s">
        <v>35</v>
      </c>
      <c r="B277" s="5">
        <v>2056.51</v>
      </c>
      <c r="C277" s="5">
        <v>1.04</v>
      </c>
      <c r="D277" s="5">
        <v>360.11</v>
      </c>
      <c r="E277" s="3" t="s">
        <v>35</v>
      </c>
      <c r="F277">
        <f t="shared" si="13"/>
        <v>0.1489498109742478</v>
      </c>
      <c r="G277" s="10" t="s">
        <v>33</v>
      </c>
      <c r="H277" s="10">
        <v>0.2917810300411098</v>
      </c>
    </row>
    <row r="278" spans="1:8" ht="14.25">
      <c r="A278" s="3" t="s">
        <v>36</v>
      </c>
      <c r="B278" s="5">
        <v>577.46</v>
      </c>
      <c r="C278" s="5">
        <v>0.28</v>
      </c>
      <c r="D278" s="6">
        <v>0</v>
      </c>
      <c r="E278" s="3" t="s">
        <v>36</v>
      </c>
      <c r="F278">
        <f t="shared" si="13"/>
        <v>0</v>
      </c>
      <c r="G278" s="10" t="s">
        <v>23</v>
      </c>
      <c r="H278" s="10">
        <v>0.2987052202479188</v>
      </c>
    </row>
    <row r="279" spans="1:8" ht="14.25">
      <c r="A279" s="3" t="s">
        <v>37</v>
      </c>
      <c r="B279" s="5">
        <v>1454.85</v>
      </c>
      <c r="C279" s="4">
        <v>2.7</v>
      </c>
      <c r="D279" s="6">
        <v>0</v>
      </c>
      <c r="E279" s="3" t="s">
        <v>37</v>
      </c>
      <c r="F279">
        <f t="shared" si="13"/>
        <v>0</v>
      </c>
      <c r="G279" s="19" t="s">
        <v>54</v>
      </c>
      <c r="H279" s="10">
        <v>0.31069907291405663</v>
      </c>
    </row>
    <row r="280" spans="1:8" ht="14.25">
      <c r="A280" s="3" t="s">
        <v>38</v>
      </c>
      <c r="B280" s="5">
        <v>3300.85</v>
      </c>
      <c r="C280" s="5">
        <v>122.79</v>
      </c>
      <c r="D280" s="5">
        <v>550.11</v>
      </c>
      <c r="E280" s="3" t="s">
        <v>38</v>
      </c>
      <c r="F280">
        <f t="shared" si="13"/>
        <v>0.13843598615916955</v>
      </c>
      <c r="G280" s="10" t="s">
        <v>30</v>
      </c>
      <c r="H280" s="10">
        <v>0.35792320004972883</v>
      </c>
    </row>
    <row r="281" spans="1:8" ht="14.25">
      <c r="A281" s="3" t="s">
        <v>39</v>
      </c>
      <c r="B281" s="5">
        <v>3962.41</v>
      </c>
      <c r="C281" s="5">
        <v>82.87</v>
      </c>
      <c r="D281" s="5">
        <v>585.26</v>
      </c>
      <c r="E281" s="3" t="s">
        <v>39</v>
      </c>
      <c r="F281">
        <f t="shared" si="13"/>
        <v>0.12639130641350685</v>
      </c>
      <c r="G281" s="10" t="s">
        <v>24</v>
      </c>
      <c r="H281" s="10">
        <v>0.476425145136773</v>
      </c>
    </row>
    <row r="282" spans="1:8" ht="14.25">
      <c r="A282" s="3" t="s">
        <v>40</v>
      </c>
      <c r="B282" s="5">
        <v>21979.36</v>
      </c>
      <c r="C282" s="6">
        <v>0</v>
      </c>
      <c r="D282" s="6">
        <v>0</v>
      </c>
      <c r="E282" s="3" t="s">
        <v>40</v>
      </c>
      <c r="F282">
        <f t="shared" si="13"/>
        <v>0</v>
      </c>
      <c r="G282" s="10" t="s">
        <v>25</v>
      </c>
      <c r="H282" s="10">
        <v>0.5227326704470251</v>
      </c>
    </row>
    <row r="283" spans="2:8" ht="14.25">
      <c r="B283" s="9">
        <f>SUM(B258:B282)</f>
        <v>169251.98000000004</v>
      </c>
      <c r="C283" s="9">
        <f>SUM(C258:C282)</f>
        <v>2564.3199999999997</v>
      </c>
      <c r="D283" s="9">
        <f>SUM(D258:D282)</f>
        <v>67969.57999999999</v>
      </c>
      <c r="E283" s="8" t="s">
        <v>57</v>
      </c>
      <c r="F283">
        <f t="shared" si="13"/>
        <v>0.2834594764295545</v>
      </c>
      <c r="G283" s="10" t="s">
        <v>29</v>
      </c>
      <c r="H283" s="10">
        <v>0.8969843462246777</v>
      </c>
    </row>
    <row r="284" ht="14.25">
      <c r="A284" s="1" t="s">
        <v>51</v>
      </c>
    </row>
    <row r="285" spans="1:2" ht="14.25">
      <c r="A285" s="1">
        <v>0</v>
      </c>
      <c r="B285" s="1" t="s">
        <v>41</v>
      </c>
    </row>
    <row r="287" spans="1:2" ht="14.25">
      <c r="A287" s="1" t="s">
        <v>5</v>
      </c>
      <c r="B287" s="1" t="s">
        <v>6</v>
      </c>
    </row>
    <row r="288" spans="1:2" ht="14.25">
      <c r="A288" s="1" t="s">
        <v>7</v>
      </c>
      <c r="B288" s="1" t="s">
        <v>8</v>
      </c>
    </row>
    <row r="289" spans="1:2" ht="14.25">
      <c r="A289" s="1" t="s">
        <v>9</v>
      </c>
      <c r="B289" s="1" t="s">
        <v>10</v>
      </c>
    </row>
    <row r="290" spans="1:2" ht="14.25">
      <c r="A290" s="1" t="s">
        <v>11</v>
      </c>
      <c r="B290" s="12" t="s">
        <v>55</v>
      </c>
    </row>
    <row r="292" spans="1:8" ht="14.25">
      <c r="A292" s="3" t="s">
        <v>13</v>
      </c>
      <c r="B292" s="3" t="s">
        <v>8</v>
      </c>
      <c r="C292" s="3" t="s">
        <v>14</v>
      </c>
      <c r="D292" s="3" t="s">
        <v>15</v>
      </c>
      <c r="E292" s="3"/>
      <c r="F292">
        <v>2014</v>
      </c>
      <c r="G292" s="10"/>
      <c r="H292" s="10">
        <v>2014</v>
      </c>
    </row>
    <row r="293" spans="1:8" ht="14.25">
      <c r="A293" s="3" t="s">
        <v>16</v>
      </c>
      <c r="B293" s="5">
        <f aca="true" t="shared" si="14" ref="B293:D317">B13+B48+B83+B118+B153+B188+B223+B258</f>
        <v>40851.47</v>
      </c>
      <c r="C293" s="5">
        <f t="shared" si="14"/>
        <v>19255.27</v>
      </c>
      <c r="D293" s="5">
        <f t="shared" si="14"/>
        <v>30072.039999999997</v>
      </c>
      <c r="E293" s="3" t="s">
        <v>16</v>
      </c>
      <c r="F293">
        <f>D293/(B293+C293+D293)</f>
        <v>0.33347135545635015</v>
      </c>
      <c r="G293" s="10" t="s">
        <v>37</v>
      </c>
      <c r="H293" s="10">
        <v>0.18090896771510412</v>
      </c>
    </row>
    <row r="294" spans="1:8" ht="14.25">
      <c r="A294" s="3" t="s">
        <v>17</v>
      </c>
      <c r="B294" s="5">
        <f t="shared" si="14"/>
        <v>4929.580000000001</v>
      </c>
      <c r="C294" s="5">
        <f t="shared" si="14"/>
        <v>2664.07</v>
      </c>
      <c r="D294" s="5">
        <f t="shared" si="14"/>
        <v>3787.11</v>
      </c>
      <c r="E294" s="3" t="s">
        <v>17</v>
      </c>
      <c r="F294">
        <f aca="true" t="shared" si="15" ref="F294:F318">D294/(B294+C294+D294)</f>
        <v>0.33276424421567624</v>
      </c>
      <c r="G294" s="10" t="s">
        <v>40</v>
      </c>
      <c r="H294" s="10">
        <v>0.19179417956009037</v>
      </c>
    </row>
    <row r="295" spans="1:8" ht="14.25">
      <c r="A295" s="3" t="s">
        <v>18</v>
      </c>
      <c r="B295" s="5">
        <f t="shared" si="14"/>
        <v>51306.91</v>
      </c>
      <c r="C295" s="5">
        <f t="shared" si="14"/>
        <v>7313.959999999999</v>
      </c>
      <c r="D295" s="5">
        <f t="shared" si="14"/>
        <v>17756.03</v>
      </c>
      <c r="E295" s="3" t="s">
        <v>18</v>
      </c>
      <c r="F295">
        <f t="shared" si="15"/>
        <v>0.23247906107736763</v>
      </c>
      <c r="G295" s="10" t="s">
        <v>38</v>
      </c>
      <c r="H295" s="10">
        <v>0.1918041318584758</v>
      </c>
    </row>
    <row r="296" spans="1:8" ht="14.25">
      <c r="A296" s="3" t="s">
        <v>19</v>
      </c>
      <c r="B296" s="5">
        <f t="shared" si="14"/>
        <v>37169.4</v>
      </c>
      <c r="C296" s="5">
        <f t="shared" si="14"/>
        <v>13723.699999999999</v>
      </c>
      <c r="D296" s="5">
        <f t="shared" si="14"/>
        <v>15394.87</v>
      </c>
      <c r="E296" s="3" t="s">
        <v>19</v>
      </c>
      <c r="F296">
        <f t="shared" si="15"/>
        <v>0.23224229072032226</v>
      </c>
      <c r="G296" s="10" t="s">
        <v>24</v>
      </c>
      <c r="H296" s="10">
        <v>0.20781667979750273</v>
      </c>
    </row>
    <row r="297" spans="1:13" ht="14.25">
      <c r="A297" s="3" t="s">
        <v>20</v>
      </c>
      <c r="B297" s="5">
        <f t="shared" si="14"/>
        <v>484577</v>
      </c>
      <c r="C297" s="5">
        <f t="shared" si="14"/>
        <v>198132</v>
      </c>
      <c r="D297" s="5">
        <f t="shared" si="14"/>
        <v>211069</v>
      </c>
      <c r="E297" s="3" t="s">
        <v>20</v>
      </c>
      <c r="F297">
        <f t="shared" si="15"/>
        <v>0.23615372049882632</v>
      </c>
      <c r="G297" s="10" t="s">
        <v>30</v>
      </c>
      <c r="H297" s="10">
        <v>0.2078767355759066</v>
      </c>
      <c r="M297">
        <f>8500+6700</f>
        <v>15200</v>
      </c>
    </row>
    <row r="298" spans="1:8" ht="14.25">
      <c r="A298" s="3" t="s">
        <v>21</v>
      </c>
      <c r="B298" s="5">
        <f t="shared" si="14"/>
        <v>4041.92</v>
      </c>
      <c r="C298" s="5">
        <f t="shared" si="14"/>
        <v>856.74</v>
      </c>
      <c r="D298" s="5">
        <f t="shared" si="14"/>
        <v>1934.77</v>
      </c>
      <c r="E298" s="3" t="s">
        <v>21</v>
      </c>
      <c r="F298">
        <f t="shared" si="15"/>
        <v>0.283133067873674</v>
      </c>
      <c r="G298" s="10" t="s">
        <v>31</v>
      </c>
      <c r="H298" s="10">
        <v>0.2099994747386825</v>
      </c>
    </row>
    <row r="299" spans="1:8" ht="14.25">
      <c r="A299" s="3" t="s">
        <v>22</v>
      </c>
      <c r="B299" s="5">
        <f t="shared" si="14"/>
        <v>14894.53</v>
      </c>
      <c r="C299" s="5">
        <f t="shared" si="14"/>
        <v>5067.49</v>
      </c>
      <c r="D299" s="5">
        <f t="shared" si="14"/>
        <v>15626.32</v>
      </c>
      <c r="E299" s="3" t="s">
        <v>22</v>
      </c>
      <c r="F299">
        <f t="shared" si="15"/>
        <v>0.43908538583142687</v>
      </c>
      <c r="G299" s="10" t="s">
        <v>25</v>
      </c>
      <c r="H299" s="10">
        <v>0.23033552283753994</v>
      </c>
    </row>
    <row r="300" spans="1:8" ht="14.25">
      <c r="A300" s="3" t="s">
        <v>23</v>
      </c>
      <c r="B300" s="5">
        <f t="shared" si="14"/>
        <v>109280.6</v>
      </c>
      <c r="C300" s="5">
        <f t="shared" si="14"/>
        <v>41224.200000000004</v>
      </c>
      <c r="D300" s="5">
        <f t="shared" si="14"/>
        <v>64405.899999999994</v>
      </c>
      <c r="E300" s="3" t="s">
        <v>23</v>
      </c>
      <c r="F300">
        <f t="shared" si="15"/>
        <v>0.29968680014536264</v>
      </c>
      <c r="G300" s="10" t="s">
        <v>19</v>
      </c>
      <c r="H300" s="10">
        <v>0.23224229072032226</v>
      </c>
    </row>
    <row r="301" spans="1:15" ht="14.25">
      <c r="A301" s="3" t="s">
        <v>24</v>
      </c>
      <c r="B301" s="5">
        <f t="shared" si="14"/>
        <v>235887.18000000002</v>
      </c>
      <c r="C301" s="5">
        <f t="shared" si="14"/>
        <v>138742</v>
      </c>
      <c r="D301" s="5">
        <f t="shared" si="14"/>
        <v>98278</v>
      </c>
      <c r="E301" s="3" t="s">
        <v>24</v>
      </c>
      <c r="F301">
        <f t="shared" si="15"/>
        <v>0.20781667979750273</v>
      </c>
      <c r="G301" s="10" t="s">
        <v>18</v>
      </c>
      <c r="H301" s="10">
        <v>0.23247906107736763</v>
      </c>
      <c r="J301">
        <f>N301/F318</f>
        <v>0.9136902162507116</v>
      </c>
      <c r="K301" s="9">
        <f>B301-'rehaussement proposé 2017'!C11*1000</f>
        <v>230881.87341352878</v>
      </c>
      <c r="L301" s="9">
        <f>C301</f>
        <v>138742</v>
      </c>
      <c r="M301" s="9">
        <f>D301+'rehaussement proposé 2017'!C11*1000</f>
        <v>103283.30658647124</v>
      </c>
      <c r="N301">
        <f>M301/(K301+L301+M301)</f>
        <v>0.2184008003144956</v>
      </c>
      <c r="O301">
        <f>'rehaussement proposé 2017'!C11*1000</f>
        <v>5005.306586471235</v>
      </c>
    </row>
    <row r="302" spans="1:14" ht="14.25">
      <c r="A302" s="3" t="s">
        <v>25</v>
      </c>
      <c r="B302" s="5">
        <f t="shared" si="14"/>
        <v>214020.46</v>
      </c>
      <c r="C302" s="5">
        <f t="shared" si="14"/>
        <v>81300</v>
      </c>
      <c r="D302" s="5">
        <f t="shared" si="14"/>
        <v>88379.8</v>
      </c>
      <c r="E302" s="3" t="s">
        <v>25</v>
      </c>
      <c r="F302">
        <f t="shared" si="15"/>
        <v>0.23033552283753994</v>
      </c>
      <c r="G302" s="19" t="s">
        <v>53</v>
      </c>
      <c r="H302" s="10">
        <v>0.23615372049882632</v>
      </c>
      <c r="N302">
        <f>N301/F318</f>
        <v>0.9136902162507116</v>
      </c>
    </row>
    <row r="303" spans="1:8" ht="14.25">
      <c r="A303" s="3" t="s">
        <v>26</v>
      </c>
      <c r="B303" s="5">
        <f t="shared" si="14"/>
        <v>569.71</v>
      </c>
      <c r="C303" s="5">
        <f t="shared" si="14"/>
        <v>902.5000000000001</v>
      </c>
      <c r="D303" s="5">
        <f t="shared" si="14"/>
        <v>522.88</v>
      </c>
      <c r="E303" s="3" t="s">
        <v>26</v>
      </c>
      <c r="F303">
        <f t="shared" si="15"/>
        <v>0.26208341478329295</v>
      </c>
      <c r="G303" s="10" t="s">
        <v>57</v>
      </c>
      <c r="H303" s="10">
        <v>0.23903156280986992</v>
      </c>
    </row>
    <row r="304" spans="1:8" ht="14.25">
      <c r="A304" s="3" t="s">
        <v>27</v>
      </c>
      <c r="B304" s="5">
        <f t="shared" si="14"/>
        <v>1801.64</v>
      </c>
      <c r="C304" s="5">
        <f t="shared" si="14"/>
        <v>985.22</v>
      </c>
      <c r="D304" s="5">
        <f t="shared" si="14"/>
        <v>1911.22</v>
      </c>
      <c r="E304" s="3" t="s">
        <v>27</v>
      </c>
      <c r="F304">
        <f t="shared" si="15"/>
        <v>0.4068087388890781</v>
      </c>
      <c r="G304" s="10" t="s">
        <v>36</v>
      </c>
      <c r="H304" s="10">
        <v>0.23958882206515614</v>
      </c>
    </row>
    <row r="305" spans="1:8" ht="14.25">
      <c r="A305" s="3" t="s">
        <v>28</v>
      </c>
      <c r="B305" s="5">
        <f t="shared" si="14"/>
        <v>3186.4799999999996</v>
      </c>
      <c r="C305" s="5">
        <f t="shared" si="14"/>
        <v>2586.76</v>
      </c>
      <c r="D305" s="5">
        <f t="shared" si="14"/>
        <v>2170.33</v>
      </c>
      <c r="E305" s="3" t="s">
        <v>28</v>
      </c>
      <c r="F305">
        <f t="shared" si="15"/>
        <v>0.2732184647457</v>
      </c>
      <c r="G305" s="10" t="s">
        <v>34</v>
      </c>
      <c r="H305" s="10">
        <v>0.24017139757794428</v>
      </c>
    </row>
    <row r="306" spans="1:8" ht="14.25">
      <c r="A306" s="3" t="s">
        <v>29</v>
      </c>
      <c r="B306" s="5">
        <f t="shared" si="14"/>
        <v>2189.66</v>
      </c>
      <c r="C306" s="5">
        <f t="shared" si="14"/>
        <v>1825.3</v>
      </c>
      <c r="D306" s="5">
        <f t="shared" si="14"/>
        <v>3970.4100000000003</v>
      </c>
      <c r="E306" s="3" t="s">
        <v>29</v>
      </c>
      <c r="F306">
        <f t="shared" si="15"/>
        <v>0.4972105237452992</v>
      </c>
      <c r="G306" s="10" t="s">
        <v>33</v>
      </c>
      <c r="H306" s="10">
        <v>0.25703992228052813</v>
      </c>
    </row>
    <row r="307" spans="1:8" ht="14.25">
      <c r="A307" s="3" t="s">
        <v>30</v>
      </c>
      <c r="B307" s="5">
        <f t="shared" si="14"/>
        <v>32189.239999999998</v>
      </c>
      <c r="C307" s="5">
        <f t="shared" si="14"/>
        <v>4451.99</v>
      </c>
      <c r="D307" s="5">
        <f t="shared" si="14"/>
        <v>9615.75</v>
      </c>
      <c r="E307" s="3" t="s">
        <v>30</v>
      </c>
      <c r="F307">
        <f t="shared" si="15"/>
        <v>0.2078767355759066</v>
      </c>
      <c r="G307" s="10" t="s">
        <v>26</v>
      </c>
      <c r="H307" s="10">
        <v>0.26208341478329295</v>
      </c>
    </row>
    <row r="308" spans="1:8" ht="14.25">
      <c r="A308" s="3" t="s">
        <v>31</v>
      </c>
      <c r="B308" s="5">
        <f t="shared" si="14"/>
        <v>76186</v>
      </c>
      <c r="C308" s="5">
        <f t="shared" si="14"/>
        <v>29095</v>
      </c>
      <c r="D308" s="5">
        <f t="shared" si="14"/>
        <v>27986</v>
      </c>
      <c r="E308" s="3" t="s">
        <v>31</v>
      </c>
      <c r="F308">
        <f t="shared" si="15"/>
        <v>0.2099994747386825</v>
      </c>
      <c r="G308" s="10" t="s">
        <v>28</v>
      </c>
      <c r="H308" s="10">
        <v>0.2732184647457</v>
      </c>
    </row>
    <row r="309" spans="1:8" ht="14.25">
      <c r="A309" s="3" t="s">
        <v>32</v>
      </c>
      <c r="B309" s="5">
        <f t="shared" si="14"/>
        <v>44069.6</v>
      </c>
      <c r="C309" s="5">
        <f t="shared" si="14"/>
        <v>20669.9</v>
      </c>
      <c r="D309" s="5">
        <f t="shared" si="14"/>
        <v>24448.86</v>
      </c>
      <c r="E309" s="3" t="s">
        <v>32</v>
      </c>
      <c r="F309">
        <f t="shared" si="15"/>
        <v>0.2741261303605089</v>
      </c>
      <c r="G309" s="11" t="s">
        <v>32</v>
      </c>
      <c r="H309" s="10">
        <v>0.2741261303605089</v>
      </c>
    </row>
    <row r="310" spans="1:8" ht="14.25">
      <c r="A310" s="3" t="s">
        <v>33</v>
      </c>
      <c r="B310" s="5">
        <f t="shared" si="14"/>
        <v>69358.67</v>
      </c>
      <c r="C310" s="5">
        <f t="shared" si="14"/>
        <v>27743.010000000002</v>
      </c>
      <c r="D310" s="5">
        <f t="shared" si="14"/>
        <v>33594.01</v>
      </c>
      <c r="E310" s="3" t="s">
        <v>33</v>
      </c>
      <c r="F310">
        <f t="shared" si="15"/>
        <v>0.25703992228052813</v>
      </c>
      <c r="G310" s="10" t="s">
        <v>21</v>
      </c>
      <c r="H310" s="10">
        <v>0.283133067873674</v>
      </c>
    </row>
    <row r="311" spans="1:8" ht="14.25">
      <c r="A311" s="3" t="s">
        <v>34</v>
      </c>
      <c r="B311" s="5">
        <f t="shared" si="14"/>
        <v>15819.78</v>
      </c>
      <c r="C311" s="5">
        <f t="shared" si="14"/>
        <v>9438.449999999999</v>
      </c>
      <c r="D311" s="5">
        <f t="shared" si="14"/>
        <v>7983.78</v>
      </c>
      <c r="E311" s="3" t="s">
        <v>34</v>
      </c>
      <c r="F311">
        <f t="shared" si="15"/>
        <v>0.24017139757794428</v>
      </c>
      <c r="G311" s="11" t="s">
        <v>23</v>
      </c>
      <c r="H311" s="10">
        <v>0.29968680014536264</v>
      </c>
    </row>
    <row r="312" spans="1:8" ht="14.25">
      <c r="A312" s="3" t="s">
        <v>35</v>
      </c>
      <c r="B312" s="5">
        <f t="shared" si="14"/>
        <v>20607.96</v>
      </c>
      <c r="C312" s="5">
        <f t="shared" si="14"/>
        <v>6181.96</v>
      </c>
      <c r="D312" s="5">
        <f t="shared" si="14"/>
        <v>15331.109999999999</v>
      </c>
      <c r="E312" s="3" t="s">
        <v>35</v>
      </c>
      <c r="F312">
        <f t="shared" si="15"/>
        <v>0.3639775665504856</v>
      </c>
      <c r="G312" s="10" t="s">
        <v>17</v>
      </c>
      <c r="H312" s="10">
        <v>0.33276424421567624</v>
      </c>
    </row>
    <row r="313" spans="1:8" ht="14.25">
      <c r="A313" s="3" t="s">
        <v>36</v>
      </c>
      <c r="B313" s="5">
        <f t="shared" si="14"/>
        <v>6097.41</v>
      </c>
      <c r="C313" s="5">
        <f t="shared" si="14"/>
        <v>2272.7400000000002</v>
      </c>
      <c r="D313" s="5">
        <f t="shared" si="14"/>
        <v>2637.2499999999995</v>
      </c>
      <c r="E313" s="3" t="s">
        <v>36</v>
      </c>
      <c r="F313">
        <f t="shared" si="15"/>
        <v>0.23958882206515614</v>
      </c>
      <c r="G313" s="10" t="s">
        <v>16</v>
      </c>
      <c r="H313" s="10">
        <v>0.33347135545635015</v>
      </c>
    </row>
    <row r="314" spans="1:8" ht="14.25">
      <c r="A314" s="3" t="s">
        <v>37</v>
      </c>
      <c r="B314" s="5">
        <f t="shared" si="14"/>
        <v>31189.16</v>
      </c>
      <c r="C314" s="5">
        <f t="shared" si="14"/>
        <v>3868.0999999999995</v>
      </c>
      <c r="D314" s="5">
        <f t="shared" si="14"/>
        <v>7742.9400000000005</v>
      </c>
      <c r="E314" s="3" t="s">
        <v>37</v>
      </c>
      <c r="F314">
        <f t="shared" si="15"/>
        <v>0.18090896771510412</v>
      </c>
      <c r="G314" s="10" t="s">
        <v>39</v>
      </c>
      <c r="H314" s="10">
        <v>0.33997050098095627</v>
      </c>
    </row>
    <row r="315" spans="1:8" ht="14.25">
      <c r="A315" s="3" t="s">
        <v>38</v>
      </c>
      <c r="B315" s="5">
        <f t="shared" si="14"/>
        <v>25976.549999999996</v>
      </c>
      <c r="C315" s="5">
        <f t="shared" si="14"/>
        <v>11402.42</v>
      </c>
      <c r="D315" s="5">
        <f t="shared" si="14"/>
        <v>8870.92</v>
      </c>
      <c r="E315" s="3" t="s">
        <v>38</v>
      </c>
      <c r="F315">
        <f t="shared" si="15"/>
        <v>0.1918041318584758</v>
      </c>
      <c r="G315" s="10" t="s">
        <v>35</v>
      </c>
      <c r="H315" s="10">
        <v>0.3639775665504856</v>
      </c>
    </row>
    <row r="316" spans="1:8" ht="14.25">
      <c r="A316" s="3" t="s">
        <v>39</v>
      </c>
      <c r="B316" s="5">
        <f t="shared" si="14"/>
        <v>39466.06999999999</v>
      </c>
      <c r="C316" s="5">
        <f t="shared" si="14"/>
        <v>19656.64</v>
      </c>
      <c r="D316" s="5">
        <f t="shared" si="14"/>
        <v>30453.149999999998</v>
      </c>
      <c r="E316" s="3" t="s">
        <v>39</v>
      </c>
      <c r="F316">
        <f t="shared" si="15"/>
        <v>0.33997050098095627</v>
      </c>
      <c r="G316" s="10" t="s">
        <v>27</v>
      </c>
      <c r="H316" s="10">
        <v>0.4068087388890781</v>
      </c>
    </row>
    <row r="317" spans="1:8" ht="14.25">
      <c r="A317" s="3" t="s">
        <v>40</v>
      </c>
      <c r="B317" s="5">
        <f t="shared" si="14"/>
        <v>211000.83000000002</v>
      </c>
      <c r="C317" s="5">
        <f t="shared" si="14"/>
        <v>155759.69</v>
      </c>
      <c r="D317" s="5">
        <f t="shared" si="14"/>
        <v>87035.42000000001</v>
      </c>
      <c r="E317" s="3" t="s">
        <v>40</v>
      </c>
      <c r="F317">
        <f t="shared" si="15"/>
        <v>0.19179417956009037</v>
      </c>
      <c r="G317" s="10" t="s">
        <v>22</v>
      </c>
      <c r="H317" s="10">
        <v>0.43908538583142687</v>
      </c>
    </row>
    <row r="318" spans="1:8" ht="14.25">
      <c r="A318" s="8" t="s">
        <v>52</v>
      </c>
      <c r="B318" s="9">
        <f>SUM(B293:B317)</f>
        <v>1776667.8099999998</v>
      </c>
      <c r="C318" s="9">
        <f>SUM(C293:C317)</f>
        <v>805119.1099999999</v>
      </c>
      <c r="D318" s="9">
        <f>SUM(D293:D317)</f>
        <v>810977.8700000001</v>
      </c>
      <c r="E318" s="8" t="s">
        <v>57</v>
      </c>
      <c r="F318">
        <f t="shared" si="15"/>
        <v>0.23903156280986992</v>
      </c>
      <c r="G318" s="10" t="s">
        <v>29</v>
      </c>
      <c r="H318" s="10">
        <v>0.4972105237452992</v>
      </c>
    </row>
    <row r="321" ht="14.25">
      <c r="F321">
        <f>F301/F318</f>
        <v>0.8694110407620266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B18" sqref="B18"/>
    </sheetView>
  </sheetViews>
  <sheetFormatPr defaultColWidth="11.00390625" defaultRowHeight="14.25"/>
  <cols>
    <col min="2" max="2" width="74.375" style="0" customWidth="1"/>
  </cols>
  <sheetData>
    <row r="1" ht="18">
      <c r="B1" s="23" t="s">
        <v>59</v>
      </c>
    </row>
    <row r="2" ht="15" thickBot="1"/>
    <row r="3" spans="2:3" ht="24.75" customHeight="1">
      <c r="B3" s="13" t="s">
        <v>12</v>
      </c>
      <c r="C3" s="15">
        <f>'Data FBCF Eurostat 2014'!O21/1000</f>
        <v>0.005306586471235164</v>
      </c>
    </row>
    <row r="4" spans="2:3" ht="24.75" customHeight="1">
      <c r="B4" s="14" t="s">
        <v>42</v>
      </c>
      <c r="C4" s="16">
        <f>'Data FBCF Eurostat 2014'!O56/1000</f>
        <v>1.5</v>
      </c>
    </row>
    <row r="5" spans="2:3" ht="24.75" customHeight="1">
      <c r="B5" s="14" t="s">
        <v>43</v>
      </c>
      <c r="C5" s="16">
        <f>'Data FBCF Eurostat 2014'!O91/1000</f>
        <v>1.5</v>
      </c>
    </row>
    <row r="6" spans="2:3" ht="24.75" customHeight="1">
      <c r="B6" s="14" t="s">
        <v>44</v>
      </c>
      <c r="C6" s="16">
        <v>1.5</v>
      </c>
    </row>
    <row r="7" spans="2:3" ht="24.75" customHeight="1">
      <c r="B7" s="14" t="s">
        <v>45</v>
      </c>
      <c r="C7" s="16">
        <v>0</v>
      </c>
    </row>
    <row r="8" spans="2:3" ht="24.75" customHeight="1">
      <c r="B8" s="14" t="s">
        <v>46</v>
      </c>
      <c r="C8" s="16">
        <v>0.5</v>
      </c>
    </row>
    <row r="9" spans="2:3" ht="24.75" customHeight="1">
      <c r="B9" s="14" t="s">
        <v>47</v>
      </c>
      <c r="C9" s="16">
        <v>0</v>
      </c>
    </row>
    <row r="10" spans="2:3" ht="24.75" customHeight="1" thickBot="1">
      <c r="B10" s="14" t="s">
        <v>48</v>
      </c>
      <c r="C10" s="16">
        <v>0</v>
      </c>
    </row>
    <row r="11" spans="2:3" ht="24.75" customHeight="1" thickBot="1">
      <c r="B11" s="21" t="s">
        <v>8</v>
      </c>
      <c r="C11" s="22">
        <f>SUM(C3:C10)</f>
        <v>5.005306586471235</v>
      </c>
    </row>
    <row r="12" ht="14.25">
      <c r="F12" t="s">
        <v>58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pc</cp:lastModifiedBy>
  <dcterms:created xsi:type="dcterms:W3CDTF">2019-02-27T10:26:53Z</dcterms:created>
  <dcterms:modified xsi:type="dcterms:W3CDTF">2022-10-17T08:41:30Z</dcterms:modified>
  <cp:category/>
  <cp:version/>
  <cp:contentType/>
  <cp:contentStatus/>
</cp:coreProperties>
</file>